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270" yWindow="2970" windowWidth="5565" windowHeight="3645" tabRatio="602" activeTab="1"/>
  </bookViews>
  <sheets>
    <sheet name="Übersicht" sheetId="65" r:id="rId1"/>
    <sheet name="Beisp. 6.1.1" sheetId="1" r:id="rId2"/>
    <sheet name="Beisp. 6.1.2" sheetId="2" r:id="rId3"/>
    <sheet name="Beisp. 6.2.1 - Beisp. 6.2.3" sheetId="3" r:id="rId4"/>
    <sheet name="Beisp. 6.3.1" sheetId="4" r:id="rId5"/>
    <sheet name="Beisp. 6.3.2" sheetId="5" r:id="rId6"/>
    <sheet name="Beisp. 6.3.3" sheetId="6" r:id="rId7"/>
    <sheet name="Beisp. 6.3.4" sheetId="7" r:id="rId8"/>
    <sheet name="Beisp. 6.4.1 u. Aufg. 6.2" sheetId="8" r:id="rId9"/>
    <sheet name="Beisp. 6.4.2" sheetId="9" r:id="rId10"/>
    <sheet name="Beisp. 6.5.1" sheetId="10" r:id="rId11"/>
    <sheet name="Beisp. 6.5.2" sheetId="11" r:id="rId12"/>
    <sheet name="Beisp. 6.5.3a und b" sheetId="12" r:id="rId13"/>
    <sheet name="Beisp. 6.5.4 u. Abb. 6.5.3" sheetId="14" r:id="rId14"/>
    <sheet name="Beisp. 6.5.3c" sheetId="55" r:id="rId15"/>
    <sheet name="Beisp. 6.5.3d" sheetId="16" r:id="rId16"/>
    <sheet name="Beisp. 6.5.3 Zusatz" sheetId="63" r:id="rId17"/>
    <sheet name="Beisp. 6.5.5 u. Aufg. 6.6" sheetId="17" r:id="rId18"/>
    <sheet name="Beisp. 6.5.5b" sheetId="60" r:id="rId19"/>
    <sheet name="Beisp. 6.6.1" sheetId="19" r:id="rId20"/>
    <sheet name="Beisp. 6.6.2" sheetId="18" r:id="rId21"/>
    <sheet name="Beisp. 6.6.3" sheetId="57" r:id="rId22"/>
    <sheet name="Beisp. 6.6.4" sheetId="22" r:id="rId23"/>
    <sheet name="Beisp. 6.6.4 PAngV 1985 alt" sheetId="21" r:id="rId24"/>
    <sheet name="Beisp. 6.6.5" sheetId="24" r:id="rId25"/>
    <sheet name="Beisp. 6.6.6" sheetId="25" r:id="rId26"/>
    <sheet name="Beisp. 6.7.1" sheetId="64" r:id="rId27"/>
    <sheet name="Beisp. 6.7.2" sheetId="26" r:id="rId28"/>
    <sheet name="Beisp. 6.8.1" sheetId="27" r:id="rId29"/>
    <sheet name="Beisp. 6.8.2" sheetId="28" r:id="rId30"/>
    <sheet name="Beisp. 6.9.1" sheetId="29" r:id="rId31"/>
    <sheet name="Beisp. 6.9.2" sheetId="30" r:id="rId32"/>
    <sheet name="Beisp. 6.9.3" sheetId="58" r:id="rId33"/>
    <sheet name="Aufg. 6.2 - 6.3" sheetId="33" r:id="rId34"/>
    <sheet name="Aufg. 6.4" sheetId="34" r:id="rId35"/>
    <sheet name="Aufg. 6.5 - Aufg. 6.7" sheetId="35" r:id="rId36"/>
    <sheet name="Aufg. 6.8" sheetId="36" r:id="rId37"/>
    <sheet name="Aufg. 6.9" sheetId="37" r:id="rId38"/>
    <sheet name="Aufg. 6.10 - Aufg. 6.14" sheetId="38" r:id="rId39"/>
    <sheet name="Aufg. 6.15" sheetId="39" r:id="rId40"/>
    <sheet name="Aufg. 6.16" sheetId="40" r:id="rId41"/>
    <sheet name="Aufg. 6.17" sheetId="41" r:id="rId42"/>
    <sheet name="Aufg. 6.17b" sheetId="42" r:id="rId43"/>
    <sheet name="Aufg. 6.18" sheetId="62" r:id="rId44"/>
    <sheet name="Aufg. 6.20" sheetId="45" r:id="rId45"/>
    <sheet name="Anleihekauf" sheetId="66" r:id="rId46"/>
  </sheets>
  <definedNames>
    <definedName name="A" localSheetId="35">'Aufg. 6.5 - Aufg. 6.7'!#REF!</definedName>
    <definedName name="A" localSheetId="10">'Beisp. 6.5.1'!$E$9</definedName>
    <definedName name="A" localSheetId="11">'Beisp. 6.5.2'!$E$6</definedName>
    <definedName name="A" localSheetId="16">'Beisp. 6.5.3 Zusatz'!$E$9</definedName>
    <definedName name="A" localSheetId="12">'Beisp. 6.5.3a und b'!$E$7</definedName>
    <definedName name="A" localSheetId="14">'Beisp. 6.5.3c'!$G$4</definedName>
    <definedName name="A" localSheetId="15">'Beisp. 6.5.3d'!$I$4</definedName>
    <definedName name="A" localSheetId="25">'Beisp. 6.6.6'!#REF!</definedName>
    <definedName name="A_jährlich" localSheetId="14">'Beisp. 6.5.3c'!$D$5</definedName>
    <definedName name="A_jährlich" localSheetId="15">'Beisp. 6.5.3d'!$D$5</definedName>
    <definedName name="Bereich" localSheetId="35">'Aufg. 6.5 - Aufg. 6.7'!#REF!</definedName>
    <definedName name="Bereich" localSheetId="10">'Beisp. 6.5.1'!$D$12:$D$39</definedName>
    <definedName name="Bereich" localSheetId="11">'Beisp. 6.5.2'!$D$10:$D$37</definedName>
    <definedName name="Bereich" localSheetId="16">'Beisp. 6.5.3 Zusatz'!$D$28:$D$55</definedName>
    <definedName name="Bereich" localSheetId="12">'Beisp. 6.5.3a und b'!$D$14:$D$41</definedName>
    <definedName name="Bereich" localSheetId="25">'Beisp. 6.6.6'!#REF!</definedName>
    <definedName name="Bereich1" localSheetId="35">'Aufg. 6.5 - Aufg. 6.7'!#REF!</definedName>
    <definedName name="Bereich1" localSheetId="10">'Beisp. 6.5.1'!$C$12:$C$39</definedName>
    <definedName name="Bereich1" localSheetId="11">'Beisp. 6.5.2'!$C$10:$C$37</definedName>
    <definedName name="Bereich1" localSheetId="16">'Beisp. 6.5.3 Zusatz'!$C$28:$C$55</definedName>
    <definedName name="Bereich1" localSheetId="12">'Beisp. 6.5.3a und b'!$C$14:$C$41</definedName>
    <definedName name="Bereich1" localSheetId="25">'Beisp. 6.6.6'!#REF!</definedName>
    <definedName name="_xlnm.Print_Area" localSheetId="18">'Beisp. 6.5.5b'!$A$1:$H$17</definedName>
    <definedName name="Jahr" localSheetId="8">'Beisp. 6.4.1 u. Aufg. 6.2'!#REF!</definedName>
    <definedName name="Jahr" localSheetId="10">'Beisp. 6.5.1'!#REF!</definedName>
    <definedName name="K" localSheetId="35">'Aufg. 6.5 - Aufg. 6.7'!$E$3</definedName>
    <definedName name="K" localSheetId="8">'Beisp. 6.4.1 u. Aufg. 6.2'!$D$2</definedName>
    <definedName name="K" localSheetId="10">'Beisp. 6.5.1'!$E$2</definedName>
    <definedName name="K" localSheetId="11">'Beisp. 6.5.2'!$E$2</definedName>
    <definedName name="K" localSheetId="16">'Beisp. 6.5.3 Zusatz'!$E$2</definedName>
    <definedName name="K" localSheetId="12">'Beisp. 6.5.3a und b'!$E$2</definedName>
    <definedName name="K" localSheetId="14">'Beisp. 6.5.3c'!$D$3</definedName>
    <definedName name="K" localSheetId="15">'Beisp. 6.5.3d'!$D$3</definedName>
    <definedName name="K" localSheetId="25">'Beisp. 6.6.6'!$E$2</definedName>
    <definedName name="p0" localSheetId="8">'Beisp. 6.4.1 u. Aufg. 6.2'!$D$3</definedName>
    <definedName name="p0" localSheetId="10">'Beisp. 6.5.1'!$E$3</definedName>
    <definedName name="p0" localSheetId="11">'Beisp. 6.5.2'!$E$3</definedName>
    <definedName name="p0" localSheetId="14">'Beisp. 6.5.3c'!$G$3</definedName>
    <definedName name="p0" localSheetId="15">'Beisp. 6.5.3d'!$I$3</definedName>
    <definedName name="p0_jährlich" localSheetId="14">'Beisp. 6.5.3c'!$D$4</definedName>
    <definedName name="p0_jährlich" localSheetId="15">'Beisp. 6.5.3d'!$D$4</definedName>
    <definedName name="T" localSheetId="8">'Beisp. 6.4.1 u. Aufg. 6.2'!$D$8</definedName>
  </definedNames>
  <calcPr calcId="145621"/>
</workbook>
</file>

<file path=xl/calcChain.xml><?xml version="1.0" encoding="utf-8"?>
<calcChain xmlns="http://schemas.openxmlformats.org/spreadsheetml/2006/main">
  <c r="H10" i="66" l="1"/>
  <c r="F10" i="66"/>
  <c r="D10" i="66"/>
  <c r="F9" i="66"/>
  <c r="D9" i="66"/>
  <c r="H9" i="66"/>
  <c r="D8" i="66"/>
  <c r="F8" i="66"/>
  <c r="H8" i="66"/>
  <c r="D5" i="66"/>
  <c r="D6" i="66"/>
  <c r="D7" i="66"/>
  <c r="D4" i="66"/>
  <c r="G6" i="66"/>
  <c r="G5" i="66"/>
  <c r="H4" i="66"/>
  <c r="H5" i="66"/>
  <c r="H6" i="66"/>
  <c r="H7" i="66"/>
  <c r="F7" i="66"/>
  <c r="F6" i="66"/>
  <c r="F5" i="66"/>
  <c r="F4" i="66"/>
  <c r="F8" i="14" l="1"/>
  <c r="F9" i="14"/>
  <c r="F10" i="14"/>
  <c r="F11" i="14"/>
  <c r="F12" i="14"/>
  <c r="F13" i="14"/>
  <c r="F14" i="14"/>
  <c r="F15" i="14"/>
  <c r="F16" i="14"/>
  <c r="F17" i="14"/>
  <c r="F18" i="14"/>
  <c r="F19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B9" i="14" l="1"/>
  <c r="D9" i="14"/>
  <c r="E9" i="14"/>
  <c r="G9" i="14"/>
  <c r="B8" i="14" l="1"/>
  <c r="D8" i="14"/>
  <c r="E8" i="14"/>
  <c r="G8" i="14"/>
  <c r="B10" i="14"/>
  <c r="D10" i="14"/>
  <c r="E10" i="14"/>
  <c r="G10" i="14"/>
  <c r="A12" i="64"/>
  <c r="E12" i="64" s="1"/>
  <c r="A13" i="64"/>
  <c r="A14" i="64" s="1"/>
  <c r="B11" i="64"/>
  <c r="C11" i="64" s="1"/>
  <c r="E11" i="64"/>
  <c r="D11" i="64" s="1"/>
  <c r="B12" i="64" s="1"/>
  <c r="C12" i="64" s="1"/>
  <c r="E5" i="63"/>
  <c r="E9" i="63" s="1"/>
  <c r="E28" i="63" s="1"/>
  <c r="E15" i="63"/>
  <c r="B28" i="63"/>
  <c r="C28" i="63" s="1"/>
  <c r="H19" i="63"/>
  <c r="F19" i="63"/>
  <c r="C12" i="63"/>
  <c r="C10" i="63"/>
  <c r="F21" i="63" s="1"/>
  <c r="D21" i="63"/>
  <c r="M13" i="63"/>
  <c r="A27" i="63"/>
  <c r="B14" i="39"/>
  <c r="E14" i="39" s="1"/>
  <c r="B12" i="39"/>
  <c r="B19" i="39"/>
  <c r="C19" i="39"/>
  <c r="B21" i="39" s="1"/>
  <c r="C21" i="39" s="1"/>
  <c r="B18" i="39"/>
  <c r="C18" i="39" s="1"/>
  <c r="B20" i="39" s="1"/>
  <c r="C20" i="39" s="1"/>
  <c r="B37" i="40"/>
  <c r="E37" i="40" s="1"/>
  <c r="C16" i="40"/>
  <c r="C13" i="40"/>
  <c r="C14" i="40" s="1"/>
  <c r="B24" i="40"/>
  <c r="B25" i="40" s="1"/>
  <c r="B16" i="40"/>
  <c r="B17" i="40" s="1"/>
  <c r="B13" i="40"/>
  <c r="B14" i="40" s="1"/>
  <c r="E24" i="40"/>
  <c r="F24" i="40" s="1"/>
  <c r="C17" i="40"/>
  <c r="C37" i="40"/>
  <c r="C24" i="40"/>
  <c r="F10" i="41"/>
  <c r="D13" i="41"/>
  <c r="D17" i="41" s="1"/>
  <c r="D14" i="41"/>
  <c r="E20" i="41" s="1"/>
  <c r="A20" i="41"/>
  <c r="A21" i="41"/>
  <c r="C500" i="41"/>
  <c r="B500" i="41"/>
  <c r="D12" i="42"/>
  <c r="D14" i="42" s="1"/>
  <c r="D18" i="42" s="1"/>
  <c r="D13" i="42"/>
  <c r="B15" i="45"/>
  <c r="B13" i="45"/>
  <c r="B14" i="45"/>
  <c r="B16" i="45" s="1"/>
  <c r="B17" i="45" s="1"/>
  <c r="B21" i="45"/>
  <c r="D16" i="45"/>
  <c r="C16" i="45"/>
  <c r="D15" i="45"/>
  <c r="C15" i="45"/>
  <c r="A19" i="45"/>
  <c r="A22" i="45"/>
  <c r="H9" i="34"/>
  <c r="C12" i="34"/>
  <c r="D12" i="34" s="1"/>
  <c r="B12" i="34"/>
  <c r="E9" i="34"/>
  <c r="B83" i="34"/>
  <c r="B84" i="34"/>
  <c r="B85" i="34"/>
  <c r="B86" i="34"/>
  <c r="B87" i="34"/>
  <c r="B88" i="34"/>
  <c r="B89" i="34"/>
  <c r="E8" i="34"/>
  <c r="B8" i="36"/>
  <c r="B7" i="36"/>
  <c r="B6" i="37"/>
  <c r="B5" i="1"/>
  <c r="E6" i="2"/>
  <c r="D6" i="2" s="1"/>
  <c r="F6" i="2" s="1"/>
  <c r="E5" i="2"/>
  <c r="D5" i="2"/>
  <c r="F5" i="2" s="1"/>
  <c r="D8" i="3"/>
  <c r="C8" i="3"/>
  <c r="B8" i="3"/>
  <c r="A9" i="4"/>
  <c r="A10" i="4" s="1"/>
  <c r="A18" i="4"/>
  <c r="B18" i="4" s="1"/>
  <c r="A19" i="4"/>
  <c r="B19" i="4" s="1"/>
  <c r="A20" i="4"/>
  <c r="B20" i="4" s="1"/>
  <c r="A21" i="4"/>
  <c r="B21" i="4" s="1"/>
  <c r="A22" i="4"/>
  <c r="B22" i="4" s="1"/>
  <c r="A23" i="4"/>
  <c r="B23" i="4" s="1"/>
  <c r="A24" i="4"/>
  <c r="B24" i="4" s="1"/>
  <c r="A25" i="4"/>
  <c r="B25" i="4" s="1"/>
  <c r="A26" i="4"/>
  <c r="B26" i="4" s="1"/>
  <c r="A27" i="4"/>
  <c r="B27" i="4" s="1"/>
  <c r="A28" i="4"/>
  <c r="B28" i="4" s="1"/>
  <c r="A29" i="4"/>
  <c r="B29" i="4" s="1"/>
  <c r="A30" i="4"/>
  <c r="B30" i="4" s="1"/>
  <c r="A31" i="4"/>
  <c r="B31" i="4" s="1"/>
  <c r="A32" i="4"/>
  <c r="B32" i="4" s="1"/>
  <c r="A33" i="4"/>
  <c r="B33" i="4" s="1"/>
  <c r="A34" i="4"/>
  <c r="B34" i="4" s="1"/>
  <c r="A35" i="4"/>
  <c r="B35" i="4" s="1"/>
  <c r="A36" i="4"/>
  <c r="B36" i="4" s="1"/>
  <c r="A37" i="4"/>
  <c r="B37" i="4" s="1"/>
  <c r="A38" i="4"/>
  <c r="B38" i="4" s="1"/>
  <c r="A39" i="4"/>
  <c r="B39" i="4" s="1"/>
  <c r="A40" i="4"/>
  <c r="B40" i="4" s="1"/>
  <c r="A41" i="4"/>
  <c r="B41" i="4" s="1"/>
  <c r="A42" i="4"/>
  <c r="B42" i="4" s="1"/>
  <c r="A43" i="4"/>
  <c r="B43" i="4" s="1"/>
  <c r="A44" i="4"/>
  <c r="B44" i="4" s="1"/>
  <c r="A45" i="4"/>
  <c r="B45" i="4" s="1"/>
  <c r="A46" i="4"/>
  <c r="B46" i="4" s="1"/>
  <c r="A47" i="4"/>
  <c r="B47" i="4" s="1"/>
  <c r="A48" i="4"/>
  <c r="B48" i="4" s="1"/>
  <c r="A49" i="4"/>
  <c r="B49" i="4" s="1"/>
  <c r="A50" i="4"/>
  <c r="B50" i="4" s="1"/>
  <c r="A51" i="4"/>
  <c r="B51" i="4" s="1"/>
  <c r="A52" i="4"/>
  <c r="B52" i="4" s="1"/>
  <c r="A53" i="4"/>
  <c r="B53" i="4" s="1"/>
  <c r="A54" i="4"/>
  <c r="B54" i="4" s="1"/>
  <c r="A55" i="4"/>
  <c r="B55" i="4" s="1"/>
  <c r="A56" i="4"/>
  <c r="B56" i="4" s="1"/>
  <c r="A57" i="4"/>
  <c r="B57" i="4" s="1"/>
  <c r="A58" i="4"/>
  <c r="B58" i="4" s="1"/>
  <c r="A59" i="4"/>
  <c r="B59" i="4" s="1"/>
  <c r="A60" i="4"/>
  <c r="B60" i="4" s="1"/>
  <c r="A61" i="4"/>
  <c r="B61" i="4" s="1"/>
  <c r="A62" i="4"/>
  <c r="B62" i="4" s="1"/>
  <c r="A63" i="4"/>
  <c r="B63" i="4" s="1"/>
  <c r="B9" i="4"/>
  <c r="B8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B12" i="5"/>
  <c r="B11" i="5"/>
  <c r="B10" i="5"/>
  <c r="E30" i="5"/>
  <c r="B13" i="5"/>
  <c r="B15" i="5" s="1"/>
  <c r="B14" i="5"/>
  <c r="A31" i="5" s="1"/>
  <c r="A32" i="5" s="1"/>
  <c r="E11" i="5"/>
  <c r="E12" i="5"/>
  <c r="F12" i="5" s="1"/>
  <c r="F11" i="5"/>
  <c r="B26" i="5"/>
  <c r="D37" i="5"/>
  <c r="B31" i="5"/>
  <c r="B21" i="5"/>
  <c r="D32" i="5" s="1"/>
  <c r="B22" i="5"/>
  <c r="D33" i="5"/>
  <c r="B23" i="5"/>
  <c r="D34" i="5" s="1"/>
  <c r="B24" i="5"/>
  <c r="D35" i="5" s="1"/>
  <c r="B25" i="5"/>
  <c r="D36" i="5" s="1"/>
  <c r="A20" i="5"/>
  <c r="B20" i="5"/>
  <c r="D31" i="5" s="1"/>
  <c r="B12" i="6"/>
  <c r="B24" i="6"/>
  <c r="C24" i="6" s="1"/>
  <c r="B26" i="6" s="1"/>
  <c r="C26" i="6" s="1"/>
  <c r="B25" i="6"/>
  <c r="C25" i="6" s="1"/>
  <c r="B13" i="6"/>
  <c r="B15" i="7"/>
  <c r="B13" i="7"/>
  <c r="B14" i="7"/>
  <c r="B16" i="7"/>
  <c r="B17" i="7" s="1"/>
  <c r="B21" i="7"/>
  <c r="D16" i="7"/>
  <c r="C16" i="7"/>
  <c r="D15" i="7"/>
  <c r="C15" i="7"/>
  <c r="A19" i="7"/>
  <c r="A22" i="7"/>
  <c r="B11" i="8"/>
  <c r="D8" i="8"/>
  <c r="D11" i="8" s="1"/>
  <c r="C11" i="8"/>
  <c r="A12" i="8"/>
  <c r="B22" i="9"/>
  <c r="C22" i="9" s="1"/>
  <c r="B24" i="9" s="1"/>
  <c r="C24" i="9" s="1"/>
  <c r="B23" i="9"/>
  <c r="B6" i="9"/>
  <c r="B14" i="9" s="1"/>
  <c r="C23" i="9"/>
  <c r="L9" i="10"/>
  <c r="L12" i="10" s="1"/>
  <c r="I12" i="10"/>
  <c r="J12" i="10" s="1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E9" i="10"/>
  <c r="E12" i="10" s="1"/>
  <c r="B12" i="10"/>
  <c r="A13" i="10" s="1"/>
  <c r="B10" i="11"/>
  <c r="N9" i="11" s="1"/>
  <c r="E6" i="11"/>
  <c r="E10" i="11" s="1"/>
  <c r="M9" i="11"/>
  <c r="E7" i="11"/>
  <c r="E7" i="12"/>
  <c r="E14" i="12" s="1"/>
  <c r="C8" i="12"/>
  <c r="B14" i="12"/>
  <c r="A15" i="12" s="1"/>
  <c r="M11" i="12"/>
  <c r="M12" i="12" s="1"/>
  <c r="A13" i="12"/>
  <c r="G4" i="55"/>
  <c r="F10" i="55"/>
  <c r="A11" i="55" s="1"/>
  <c r="B11" i="55" s="1"/>
  <c r="A10" i="55"/>
  <c r="C10" i="55"/>
  <c r="G3" i="55"/>
  <c r="I4" i="16"/>
  <c r="I9" i="16" s="1"/>
  <c r="A10" i="16" s="1"/>
  <c r="A9" i="16"/>
  <c r="C9" i="16"/>
  <c r="I3" i="16"/>
  <c r="E9" i="16"/>
  <c r="H264" i="16"/>
  <c r="H265" i="16"/>
  <c r="H266" i="16"/>
  <c r="H267" i="16"/>
  <c r="H268" i="16"/>
  <c r="H269" i="16"/>
  <c r="H270" i="16"/>
  <c r="H271" i="16"/>
  <c r="H272" i="16"/>
  <c r="H273" i="16"/>
  <c r="H274" i="16"/>
  <c r="H275" i="16"/>
  <c r="B9" i="16"/>
  <c r="G9" i="16"/>
  <c r="B12" i="14"/>
  <c r="D12" i="14"/>
  <c r="E12" i="14"/>
  <c r="G12" i="14"/>
  <c r="D26" i="14"/>
  <c r="D11" i="14"/>
  <c r="D13" i="14"/>
  <c r="D14" i="14"/>
  <c r="D15" i="14"/>
  <c r="D16" i="14"/>
  <c r="D17" i="14"/>
  <c r="D18" i="14"/>
  <c r="D19" i="14"/>
  <c r="B13" i="14"/>
  <c r="B14" i="14"/>
  <c r="B15" i="14"/>
  <c r="B16" i="14"/>
  <c r="B17" i="14"/>
  <c r="B18" i="14"/>
  <c r="B19" i="14"/>
  <c r="B11" i="14"/>
  <c r="G11" i="14"/>
  <c r="G13" i="14"/>
  <c r="G14" i="14"/>
  <c r="G15" i="14"/>
  <c r="G16" i="14"/>
  <c r="G17" i="14"/>
  <c r="G18" i="14"/>
  <c r="G19" i="14"/>
  <c r="E13" i="14"/>
  <c r="E14" i="14"/>
  <c r="E15" i="14"/>
  <c r="E16" i="14"/>
  <c r="E17" i="14"/>
  <c r="E18" i="14"/>
  <c r="E19" i="14"/>
  <c r="E11" i="14"/>
  <c r="I5" i="17"/>
  <c r="D7" i="17"/>
  <c r="D8" i="17" s="1"/>
  <c r="E11" i="17" s="1"/>
  <c r="A11" i="17"/>
  <c r="A11" i="60"/>
  <c r="K13" i="60"/>
  <c r="L13" i="60" s="1"/>
  <c r="K5" i="60"/>
  <c r="L5" i="60" s="1"/>
  <c r="M5" i="60" s="1"/>
  <c r="N5" i="60" s="1"/>
  <c r="O5" i="60" s="1"/>
  <c r="P5" i="60" s="1"/>
  <c r="Q5" i="60" s="1"/>
  <c r="R5" i="60" s="1"/>
  <c r="S5" i="60" s="1"/>
  <c r="T5" i="60" s="1"/>
  <c r="U5" i="60" s="1"/>
  <c r="V5" i="60" s="1"/>
  <c r="W5" i="60" s="1"/>
  <c r="X5" i="60" s="1"/>
  <c r="Y5" i="60" s="1"/>
  <c r="Z5" i="60" s="1"/>
  <c r="AA5" i="60" s="1"/>
  <c r="F13" i="60"/>
  <c r="F8" i="60" s="1"/>
  <c r="F7" i="60"/>
  <c r="G8" i="60"/>
  <c r="B16" i="60"/>
  <c r="B11" i="19"/>
  <c r="B12" i="19" s="1"/>
  <c r="B14" i="19" s="1"/>
  <c r="B13" i="19"/>
  <c r="B29" i="19"/>
  <c r="B30" i="19"/>
  <c r="C30" i="19"/>
  <c r="C29" i="19"/>
  <c r="B31" i="19" s="1"/>
  <c r="C31" i="19" s="1"/>
  <c r="B11" i="18"/>
  <c r="B12" i="18"/>
  <c r="B14" i="18" s="1"/>
  <c r="B13" i="18"/>
  <c r="B15" i="57"/>
  <c r="B13" i="57" s="1"/>
  <c r="B14" i="57" s="1"/>
  <c r="B23" i="57"/>
  <c r="B24" i="57"/>
  <c r="C24" i="57" s="1"/>
  <c r="B17" i="57"/>
  <c r="B15" i="22"/>
  <c r="B13" i="22" s="1"/>
  <c r="B14" i="22" s="1"/>
  <c r="B23" i="22"/>
  <c r="B24" i="22" s="1"/>
  <c r="C24" i="22" s="1"/>
  <c r="B17" i="22"/>
  <c r="C23" i="22"/>
  <c r="B5" i="21"/>
  <c r="B20" i="21"/>
  <c r="B21" i="21"/>
  <c r="C21" i="21" s="1"/>
  <c r="B16" i="21"/>
  <c r="B13" i="21"/>
  <c r="C20" i="21"/>
  <c r="B22" i="21" s="1"/>
  <c r="C22" i="21" s="1"/>
  <c r="B14" i="21"/>
  <c r="B24" i="24"/>
  <c r="B25" i="24" s="1"/>
  <c r="B15" i="24"/>
  <c r="B13" i="24"/>
  <c r="C25" i="24" s="1"/>
  <c r="B17" i="24"/>
  <c r="A18" i="24" s="1"/>
  <c r="B14" i="24"/>
  <c r="A19" i="24"/>
  <c r="B9" i="26"/>
  <c r="D9" i="26" s="1"/>
  <c r="C9" i="26"/>
  <c r="E6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A10" i="26"/>
  <c r="B12" i="27"/>
  <c r="B14" i="27" s="1"/>
  <c r="E40" i="27"/>
  <c r="F40" i="27" s="1"/>
  <c r="B40" i="27"/>
  <c r="B13" i="27"/>
  <c r="D13" i="27" s="1"/>
  <c r="C41" i="27" s="1"/>
  <c r="B41" i="27"/>
  <c r="B9" i="28"/>
  <c r="C9" i="28"/>
  <c r="D9" i="28"/>
  <c r="E9" i="28"/>
  <c r="F9" i="28"/>
  <c r="G9" i="28"/>
  <c r="H9" i="28"/>
  <c r="I9" i="28"/>
  <c r="J9" i="28"/>
  <c r="K9" i="28"/>
  <c r="B10" i="28"/>
  <c r="C10" i="28"/>
  <c r="D10" i="28"/>
  <c r="E10" i="28"/>
  <c r="F10" i="28"/>
  <c r="G10" i="28"/>
  <c r="H10" i="28"/>
  <c r="I10" i="28"/>
  <c r="J10" i="28"/>
  <c r="K10" i="28"/>
  <c r="B11" i="28"/>
  <c r="C11" i="28"/>
  <c r="D11" i="28"/>
  <c r="E11" i="28"/>
  <c r="F11" i="28"/>
  <c r="G11" i="28"/>
  <c r="H11" i="28"/>
  <c r="I11" i="28"/>
  <c r="J11" i="28"/>
  <c r="K11" i="28"/>
  <c r="B12" i="28"/>
  <c r="C12" i="28"/>
  <c r="D12" i="28"/>
  <c r="E12" i="28"/>
  <c r="F12" i="28"/>
  <c r="G12" i="28"/>
  <c r="H12" i="28"/>
  <c r="I12" i="28"/>
  <c r="J12" i="28"/>
  <c r="K12" i="28"/>
  <c r="B13" i="28"/>
  <c r="C13" i="28"/>
  <c r="D13" i="28"/>
  <c r="E13" i="28"/>
  <c r="F13" i="28"/>
  <c r="G13" i="28"/>
  <c r="H13" i="28"/>
  <c r="I13" i="28"/>
  <c r="J13" i="28"/>
  <c r="K13" i="28"/>
  <c r="B14" i="28"/>
  <c r="C14" i="28"/>
  <c r="D14" i="28"/>
  <c r="E14" i="28"/>
  <c r="F14" i="28"/>
  <c r="G14" i="28"/>
  <c r="H14" i="28"/>
  <c r="I14" i="28"/>
  <c r="J14" i="28"/>
  <c r="K14" i="28"/>
  <c r="B15" i="28"/>
  <c r="C15" i="28"/>
  <c r="D15" i="28"/>
  <c r="E15" i="28"/>
  <c r="F15" i="28"/>
  <c r="G15" i="28"/>
  <c r="H15" i="28"/>
  <c r="I15" i="28"/>
  <c r="J15" i="28"/>
  <c r="K15" i="28"/>
  <c r="B16" i="28"/>
  <c r="C16" i="28"/>
  <c r="D16" i="28"/>
  <c r="E16" i="28"/>
  <c r="F16" i="28"/>
  <c r="G16" i="28"/>
  <c r="H16" i="28"/>
  <c r="I16" i="28"/>
  <c r="J16" i="28"/>
  <c r="K16" i="28"/>
  <c r="B17" i="28"/>
  <c r="C17" i="28"/>
  <c r="D17" i="28"/>
  <c r="E17" i="28"/>
  <c r="F17" i="28"/>
  <c r="G17" i="28"/>
  <c r="H17" i="28"/>
  <c r="I17" i="28"/>
  <c r="J17" i="28"/>
  <c r="K17" i="28"/>
  <c r="B18" i="28"/>
  <c r="C18" i="28"/>
  <c r="D18" i="28"/>
  <c r="E18" i="28"/>
  <c r="F18" i="28"/>
  <c r="G18" i="28"/>
  <c r="H18" i="28"/>
  <c r="I18" i="28"/>
  <c r="J18" i="28"/>
  <c r="K18" i="28"/>
  <c r="B19" i="28"/>
  <c r="C19" i="28"/>
  <c r="D19" i="28"/>
  <c r="E19" i="28"/>
  <c r="F19" i="28"/>
  <c r="G19" i="28"/>
  <c r="H19" i="28"/>
  <c r="I19" i="28"/>
  <c r="J19" i="28"/>
  <c r="K19" i="28"/>
  <c r="B20" i="28"/>
  <c r="C20" i="28"/>
  <c r="D20" i="28"/>
  <c r="E20" i="28"/>
  <c r="F20" i="28"/>
  <c r="G20" i="28"/>
  <c r="H20" i="28"/>
  <c r="I20" i="28"/>
  <c r="J20" i="28"/>
  <c r="K20" i="28"/>
  <c r="B21" i="28"/>
  <c r="C21" i="28"/>
  <c r="D21" i="28"/>
  <c r="E21" i="28"/>
  <c r="F21" i="28"/>
  <c r="G21" i="28"/>
  <c r="H21" i="28"/>
  <c r="I21" i="28"/>
  <c r="J21" i="28"/>
  <c r="K21" i="28"/>
  <c r="B22" i="28"/>
  <c r="C22" i="28"/>
  <c r="D22" i="28"/>
  <c r="E22" i="28"/>
  <c r="F22" i="28"/>
  <c r="G22" i="28"/>
  <c r="H22" i="28"/>
  <c r="I22" i="28"/>
  <c r="J22" i="28"/>
  <c r="K22" i="28"/>
  <c r="B23" i="28"/>
  <c r="C23" i="28"/>
  <c r="D23" i="28"/>
  <c r="E23" i="28"/>
  <c r="F23" i="28"/>
  <c r="G23" i="28"/>
  <c r="H23" i="28"/>
  <c r="I23" i="28"/>
  <c r="J23" i="28"/>
  <c r="K23" i="28"/>
  <c r="B24" i="28"/>
  <c r="C24" i="28"/>
  <c r="D24" i="28"/>
  <c r="E24" i="28"/>
  <c r="F24" i="28"/>
  <c r="G24" i="28"/>
  <c r="H24" i="28"/>
  <c r="I24" i="28"/>
  <c r="J24" i="28"/>
  <c r="K24" i="28"/>
  <c r="C8" i="28"/>
  <c r="D8" i="28"/>
  <c r="E8" i="28"/>
  <c r="F8" i="28"/>
  <c r="G8" i="28"/>
  <c r="H8" i="28"/>
  <c r="I8" i="28"/>
  <c r="J8" i="28"/>
  <c r="K8" i="28"/>
  <c r="B8" i="28"/>
  <c r="E4" i="29"/>
  <c r="E5" i="29" s="1"/>
  <c r="F7" i="29"/>
  <c r="B12" i="29" s="1"/>
  <c r="F11" i="29" s="1"/>
  <c r="C26" i="29"/>
  <c r="A20" i="29"/>
  <c r="F15" i="29"/>
  <c r="A17" i="30"/>
  <c r="A18" i="30" s="1"/>
  <c r="B18" i="30" s="1"/>
  <c r="A19" i="30"/>
  <c r="A20" i="30" s="1"/>
  <c r="A21" i="30" s="1"/>
  <c r="A22" i="30" s="1"/>
  <c r="B22" i="30" s="1"/>
  <c r="C22" i="30" s="1"/>
  <c r="D22" i="30" s="1"/>
  <c r="B101" i="30"/>
  <c r="C101" i="30"/>
  <c r="D101" i="30"/>
  <c r="C18" i="30"/>
  <c r="D18" i="30" s="1"/>
  <c r="B20" i="30"/>
  <c r="C20" i="30" s="1"/>
  <c r="D20" i="30" s="1"/>
  <c r="B17" i="30"/>
  <c r="C17" i="30" s="1"/>
  <c r="C16" i="30"/>
  <c r="D16" i="30"/>
  <c r="B16" i="30"/>
  <c r="H9" i="16" l="1"/>
  <c r="D9" i="16"/>
  <c r="F9" i="16" s="1"/>
  <c r="C10" i="11"/>
  <c r="G8" i="55"/>
  <c r="D10" i="55"/>
  <c r="E10" i="55" s="1"/>
  <c r="C11" i="55" s="1"/>
  <c r="A11" i="11"/>
  <c r="M11" i="11" s="1"/>
  <c r="B10" i="16"/>
  <c r="E10" i="16"/>
  <c r="A29" i="63"/>
  <c r="H13" i="10"/>
  <c r="B25" i="22"/>
  <c r="C25" i="22" s="1"/>
  <c r="B15" i="19"/>
  <c r="B16" i="19"/>
  <c r="F9" i="60"/>
  <c r="F10" i="60" s="1"/>
  <c r="D17" i="30"/>
  <c r="A23" i="30"/>
  <c r="F8" i="29"/>
  <c r="F9" i="29"/>
  <c r="E9" i="26"/>
  <c r="B10" i="26" s="1"/>
  <c r="B23" i="21"/>
  <c r="C23" i="21" s="1"/>
  <c r="D21" i="21"/>
  <c r="B16" i="18"/>
  <c r="B15" i="18"/>
  <c r="D22" i="21"/>
  <c r="B24" i="21"/>
  <c r="C24" i="21" s="1"/>
  <c r="B26" i="22"/>
  <c r="C26" i="22" s="1"/>
  <c r="B21" i="30"/>
  <c r="C21" i="30" s="1"/>
  <c r="D21" i="30" s="1"/>
  <c r="B19" i="30"/>
  <c r="C19" i="30" s="1"/>
  <c r="D19" i="30" s="1"/>
  <c r="B32" i="19"/>
  <c r="C32" i="19" s="1"/>
  <c r="G7" i="60"/>
  <c r="C24" i="24"/>
  <c r="B26" i="24" s="1"/>
  <c r="C26" i="24" s="1"/>
  <c r="C23" i="57"/>
  <c r="B25" i="57" s="1"/>
  <c r="C25" i="57" s="1"/>
  <c r="D11" i="17"/>
  <c r="A12" i="17"/>
  <c r="C40" i="27"/>
  <c r="B42" i="27" s="1"/>
  <c r="C42" i="27" s="1"/>
  <c r="B43" i="27" s="1"/>
  <c r="C43" i="27" s="1"/>
  <c r="E41" i="27"/>
  <c r="F41" i="27" s="1"/>
  <c r="D20" i="21"/>
  <c r="B11" i="17"/>
  <c r="C11" i="17" s="1"/>
  <c r="C10" i="16"/>
  <c r="G10" i="16"/>
  <c r="D11" i="55"/>
  <c r="F11" i="55" s="1"/>
  <c r="A12" i="55" s="1"/>
  <c r="C14" i="12"/>
  <c r="D14" i="12" s="1"/>
  <c r="B15" i="12" s="1"/>
  <c r="D10" i="11"/>
  <c r="B11" i="11" s="1"/>
  <c r="K12" i="10"/>
  <c r="E11" i="8"/>
  <c r="B12" i="8" s="1"/>
  <c r="F27" i="7"/>
  <c r="D27" i="7"/>
  <c r="F26" i="7"/>
  <c r="E28" i="7" s="1"/>
  <c r="E15" i="7"/>
  <c r="F28" i="7"/>
  <c r="D26" i="7"/>
  <c r="C28" i="7" s="1"/>
  <c r="D28" i="7" s="1"/>
  <c r="F15" i="7"/>
  <c r="B25" i="9"/>
  <c r="C25" i="9" s="1"/>
  <c r="F9" i="12"/>
  <c r="D9" i="12"/>
  <c r="A33" i="5"/>
  <c r="B32" i="5"/>
  <c r="C12" i="10"/>
  <c r="D12" i="10" s="1"/>
  <c r="B13" i="10" s="1"/>
  <c r="I13" i="10"/>
  <c r="D20" i="42"/>
  <c r="B10" i="4"/>
  <c r="A11" i="4"/>
  <c r="E15" i="45"/>
  <c r="F27" i="45"/>
  <c r="D27" i="45"/>
  <c r="F15" i="45"/>
  <c r="F26" i="45"/>
  <c r="E28" i="45" s="1"/>
  <c r="F28" i="45" s="1"/>
  <c r="D26" i="45"/>
  <c r="C28" i="45" s="1"/>
  <c r="D28" i="45" s="1"/>
  <c r="B27" i="6"/>
  <c r="C27" i="6" s="1"/>
  <c r="E13" i="5"/>
  <c r="F13" i="5" s="1"/>
  <c r="E14" i="5" s="1"/>
  <c r="F14" i="5" s="1"/>
  <c r="E12" i="34"/>
  <c r="F12" i="34" s="1"/>
  <c r="C5" i="1"/>
  <c r="D5" i="1" s="1"/>
  <c r="F5" i="1" s="1"/>
  <c r="B6" i="1" s="1"/>
  <c r="A13" i="34"/>
  <c r="E25" i="40"/>
  <c r="F25" i="40" s="1"/>
  <c r="C25" i="40"/>
  <c r="B22" i="39"/>
  <c r="C22" i="39" s="1"/>
  <c r="B23" i="39"/>
  <c r="C23" i="39" s="1"/>
  <c r="C20" i="41"/>
  <c r="D20" i="41" s="1"/>
  <c r="B26" i="40"/>
  <c r="C26" i="40" s="1"/>
  <c r="F37" i="40"/>
  <c r="M14" i="63"/>
  <c r="B20" i="41"/>
  <c r="B21" i="41" s="1"/>
  <c r="B38" i="40"/>
  <c r="D28" i="63"/>
  <c r="B29" i="63" s="1"/>
  <c r="A15" i="64"/>
  <c r="D12" i="64"/>
  <c r="B13" i="64"/>
  <c r="D10" i="16" l="1"/>
  <c r="C6" i="1"/>
  <c r="D6" i="1" s="1"/>
  <c r="F6" i="1" s="1"/>
  <c r="B7" i="1" s="1"/>
  <c r="C13" i="10"/>
  <c r="E13" i="10"/>
  <c r="A14" i="10"/>
  <c r="C29" i="63"/>
  <c r="A30" i="63"/>
  <c r="E42" i="27"/>
  <c r="F42" i="27" s="1"/>
  <c r="C21" i="41"/>
  <c r="E21" i="41" s="1"/>
  <c r="J13" i="10"/>
  <c r="H14" i="10"/>
  <c r="B28" i="6"/>
  <c r="C28" i="6" s="1"/>
  <c r="C12" i="8"/>
  <c r="A13" i="8"/>
  <c r="D12" i="8"/>
  <c r="C15" i="12"/>
  <c r="A16" i="12"/>
  <c r="B12" i="55"/>
  <c r="B25" i="60"/>
  <c r="L6" i="60"/>
  <c r="L7" i="60" s="1"/>
  <c r="N6" i="60"/>
  <c r="N7" i="60" s="1"/>
  <c r="P6" i="60"/>
  <c r="P7" i="60" s="1"/>
  <c r="R6" i="60"/>
  <c r="R7" i="60" s="1"/>
  <c r="T6" i="60"/>
  <c r="T7" i="60" s="1"/>
  <c r="V6" i="60"/>
  <c r="V7" i="60" s="1"/>
  <c r="X6" i="60"/>
  <c r="X7" i="60" s="1"/>
  <c r="Z6" i="60"/>
  <c r="Z7" i="60" s="1"/>
  <c r="K6" i="60"/>
  <c r="K7" i="60" s="1"/>
  <c r="M6" i="60"/>
  <c r="M7" i="60" s="1"/>
  <c r="O6" i="60"/>
  <c r="O7" i="60" s="1"/>
  <c r="Q6" i="60"/>
  <c r="Q7" i="60" s="1"/>
  <c r="S6" i="60"/>
  <c r="S7" i="60" s="1"/>
  <c r="U6" i="60"/>
  <c r="U7" i="60" s="1"/>
  <c r="W6" i="60"/>
  <c r="W7" i="60" s="1"/>
  <c r="Y6" i="60"/>
  <c r="Y7" i="60" s="1"/>
  <c r="AA6" i="60"/>
  <c r="AA7" i="60" s="1"/>
  <c r="B26" i="60"/>
  <c r="D24" i="21"/>
  <c r="A11" i="26"/>
  <c r="C10" i="26"/>
  <c r="D10" i="26"/>
  <c r="E10" i="26" s="1"/>
  <c r="B11" i="26" s="1"/>
  <c r="B23" i="30"/>
  <c r="C23" i="30" s="1"/>
  <c r="D23" i="30" s="1"/>
  <c r="A24" i="30"/>
  <c r="B13" i="34"/>
  <c r="C29" i="45"/>
  <c r="D29" i="45" s="1"/>
  <c r="A12" i="4"/>
  <c r="B11" i="4"/>
  <c r="C29" i="7"/>
  <c r="D29" i="7" s="1"/>
  <c r="B26" i="57"/>
  <c r="C26" i="57" s="1"/>
  <c r="E38" i="40"/>
  <c r="F38" i="40" s="1"/>
  <c r="C38" i="40"/>
  <c r="B24" i="39"/>
  <c r="C24" i="39" s="1"/>
  <c r="C13" i="34"/>
  <c r="E29" i="45"/>
  <c r="F29" i="45" s="1"/>
  <c r="E29" i="7"/>
  <c r="F29" i="7" s="1"/>
  <c r="B44" i="27"/>
  <c r="C44" i="27" s="1"/>
  <c r="B45" i="27" s="1"/>
  <c r="C45" i="27" s="1"/>
  <c r="B33" i="19"/>
  <c r="C33" i="19" s="1"/>
  <c r="B27" i="24"/>
  <c r="C27" i="24" s="1"/>
  <c r="B28" i="24" s="1"/>
  <c r="C28" i="24" s="1"/>
  <c r="C27" i="29"/>
  <c r="B29" i="29" s="1"/>
  <c r="F13" i="29"/>
  <c r="C29" i="29"/>
  <c r="C28" i="29"/>
  <c r="B27" i="22"/>
  <c r="C27" i="22" s="1"/>
  <c r="C13" i="64"/>
  <c r="A16" i="64"/>
  <c r="E26" i="40"/>
  <c r="F26" i="40" s="1"/>
  <c r="E27" i="40" s="1"/>
  <c r="F27" i="40" s="1"/>
  <c r="B27" i="40"/>
  <c r="C27" i="40" s="1"/>
  <c r="B28" i="40" s="1"/>
  <c r="C28" i="40" s="1"/>
  <c r="E15" i="5"/>
  <c r="F15" i="5" s="1"/>
  <c r="B33" i="5"/>
  <c r="A34" i="5"/>
  <c r="B26" i="9"/>
  <c r="C26" i="9" s="1"/>
  <c r="A12" i="11"/>
  <c r="N10" i="11"/>
  <c r="C11" i="11"/>
  <c r="E11" i="55"/>
  <c r="C12" i="55" s="1"/>
  <c r="B12" i="17"/>
  <c r="B28" i="22"/>
  <c r="C28" i="22" s="1"/>
  <c r="D23" i="21"/>
  <c r="B25" i="21"/>
  <c r="C25" i="21" s="1"/>
  <c r="B26" i="21" s="1"/>
  <c r="C26" i="21" s="1"/>
  <c r="E12" i="8" l="1"/>
  <c r="B13" i="8" s="1"/>
  <c r="F10" i="16"/>
  <c r="I10" i="16" s="1"/>
  <c r="A11" i="16" s="1"/>
  <c r="H10" i="16"/>
  <c r="D26" i="21"/>
  <c r="A22" i="41"/>
  <c r="D21" i="41"/>
  <c r="C11" i="26"/>
  <c r="D11" i="26" s="1"/>
  <c r="A12" i="26"/>
  <c r="F7" i="1"/>
  <c r="B8" i="1" s="1"/>
  <c r="C7" i="1"/>
  <c r="D7" i="1" s="1"/>
  <c r="B27" i="9"/>
  <c r="C27" i="9" s="1"/>
  <c r="B25" i="39"/>
  <c r="C25" i="39" s="1"/>
  <c r="C30" i="7"/>
  <c r="D30" i="7" s="1"/>
  <c r="E43" i="27"/>
  <c r="F43" i="27" s="1"/>
  <c r="A35" i="5"/>
  <c r="B34" i="5"/>
  <c r="C12" i="17"/>
  <c r="E12" i="17" s="1"/>
  <c r="D12" i="55"/>
  <c r="B29" i="40"/>
  <c r="C29" i="40" s="1"/>
  <c r="B29" i="22"/>
  <c r="C29" i="22" s="1"/>
  <c r="E28" i="29"/>
  <c r="E27" i="29"/>
  <c r="D29" i="29" s="1"/>
  <c r="E29" i="29" s="1"/>
  <c r="B29" i="24"/>
  <c r="C29" i="24" s="1"/>
  <c r="B30" i="24" s="1"/>
  <c r="C30" i="24" s="1"/>
  <c r="B46" i="27"/>
  <c r="C46" i="27" s="1"/>
  <c r="B47" i="27" s="1"/>
  <c r="C47" i="27" s="1"/>
  <c r="B39" i="40"/>
  <c r="C39" i="40" s="1"/>
  <c r="B40" i="40"/>
  <c r="C40" i="40" s="1"/>
  <c r="B34" i="19"/>
  <c r="C34" i="19" s="1"/>
  <c r="B35" i="19" s="1"/>
  <c r="C35" i="19" s="1"/>
  <c r="B24" i="30"/>
  <c r="A25" i="30"/>
  <c r="E15" i="12"/>
  <c r="B29" i="6"/>
  <c r="C29" i="6" s="1"/>
  <c r="E16" i="5"/>
  <c r="F16" i="5" s="1"/>
  <c r="E17" i="5" s="1"/>
  <c r="F17" i="5" s="1"/>
  <c r="E29" i="63"/>
  <c r="D29" i="63" s="1"/>
  <c r="B30" i="63" s="1"/>
  <c r="D13" i="10"/>
  <c r="B14" i="10" s="1"/>
  <c r="D25" i="21"/>
  <c r="B27" i="21"/>
  <c r="C27" i="21" s="1"/>
  <c r="E11" i="11"/>
  <c r="D11" i="11" s="1"/>
  <c r="B12" i="11" s="1"/>
  <c r="E28" i="40"/>
  <c r="F28" i="40" s="1"/>
  <c r="A17" i="64"/>
  <c r="B30" i="29"/>
  <c r="C30" i="29" s="1"/>
  <c r="E31" i="7"/>
  <c r="F31" i="7" s="1"/>
  <c r="A14" i="34"/>
  <c r="D13" i="34"/>
  <c r="E40" i="40"/>
  <c r="F40" i="40" s="1"/>
  <c r="B27" i="57"/>
  <c r="C27" i="57" s="1"/>
  <c r="B12" i="4"/>
  <c r="A13" i="4"/>
  <c r="A27" i="60"/>
  <c r="B27" i="60" s="1"/>
  <c r="A28" i="60" s="1"/>
  <c r="B28" i="60" s="1"/>
  <c r="E30" i="7"/>
  <c r="F30" i="7" s="1"/>
  <c r="L13" i="10"/>
  <c r="K13" i="10" s="1"/>
  <c r="I14" i="10" s="1"/>
  <c r="E39" i="40"/>
  <c r="F39" i="40" s="1"/>
  <c r="E30" i="45"/>
  <c r="F30" i="45" s="1"/>
  <c r="C30" i="45"/>
  <c r="D30" i="45" s="1"/>
  <c r="C31" i="45" s="1"/>
  <c r="D31" i="45" s="1"/>
  <c r="A14" i="8" l="1"/>
  <c r="D13" i="8"/>
  <c r="C13" i="8"/>
  <c r="E13" i="8" s="1"/>
  <c r="B14" i="8" s="1"/>
  <c r="C11" i="16"/>
  <c r="D11" i="16" s="1"/>
  <c r="F11" i="16" s="1"/>
  <c r="E11" i="16"/>
  <c r="B11" i="16"/>
  <c r="G11" i="16"/>
  <c r="C30" i="63"/>
  <c r="E30" i="63" s="1"/>
  <c r="A31" i="63"/>
  <c r="J14" i="10"/>
  <c r="L14" i="10" s="1"/>
  <c r="H15" i="10"/>
  <c r="A13" i="11"/>
  <c r="M13" i="11" s="1"/>
  <c r="N11" i="11"/>
  <c r="C12" i="11"/>
  <c r="A13" i="17"/>
  <c r="D12" i="17"/>
  <c r="B14" i="34"/>
  <c r="A18" i="64"/>
  <c r="D27" i="21"/>
  <c r="A15" i="10"/>
  <c r="C14" i="10"/>
  <c r="E14" i="10"/>
  <c r="E31" i="45"/>
  <c r="F31" i="45" s="1"/>
  <c r="A36" i="5"/>
  <c r="B35" i="5"/>
  <c r="E45" i="27"/>
  <c r="F45" i="27" s="1"/>
  <c r="D15" i="12"/>
  <c r="B16" i="12" s="1"/>
  <c r="E44" i="27"/>
  <c r="F44" i="27" s="1"/>
  <c r="C8" i="1"/>
  <c r="D8" i="1" s="1"/>
  <c r="F8" i="1" s="1"/>
  <c r="B22" i="41"/>
  <c r="C22" i="41"/>
  <c r="E22" i="41" s="1"/>
  <c r="B36" i="19"/>
  <c r="C36" i="19" s="1"/>
  <c r="B48" i="27"/>
  <c r="C48" i="27" s="1"/>
  <c r="B30" i="22"/>
  <c r="C30" i="22" s="1"/>
  <c r="B28" i="57"/>
  <c r="C28" i="57" s="1"/>
  <c r="E11" i="26"/>
  <c r="B12" i="26" s="1"/>
  <c r="E29" i="40"/>
  <c r="F29" i="40" s="1"/>
  <c r="E30" i="40" s="1"/>
  <c r="F30" i="40" s="1"/>
  <c r="E18" i="5"/>
  <c r="F18" i="5" s="1"/>
  <c r="B25" i="30"/>
  <c r="C25" i="30" s="1"/>
  <c r="D25" i="30" s="1"/>
  <c r="A26" i="30"/>
  <c r="B31" i="24"/>
  <c r="C31" i="24" s="1"/>
  <c r="D30" i="29"/>
  <c r="E30" i="29" s="1"/>
  <c r="C31" i="7"/>
  <c r="D31" i="7" s="1"/>
  <c r="B28" i="9"/>
  <c r="C28" i="9" s="1"/>
  <c r="B30" i="40"/>
  <c r="C30" i="40" s="1"/>
  <c r="B28" i="21"/>
  <c r="C28" i="21" s="1"/>
  <c r="D28" i="21" s="1"/>
  <c r="A29" i="60"/>
  <c r="B29" i="60" s="1"/>
  <c r="A30" i="60" s="1"/>
  <c r="B30" i="60" s="1"/>
  <c r="C32" i="45"/>
  <c r="D32" i="45" s="1"/>
  <c r="C33" i="45" s="1"/>
  <c r="D33" i="45" s="1"/>
  <c r="E41" i="40"/>
  <c r="F41" i="40" s="1"/>
  <c r="E32" i="7"/>
  <c r="F32" i="7" s="1"/>
  <c r="E33" i="7" s="1"/>
  <c r="F33" i="7" s="1"/>
  <c r="A14" i="4"/>
  <c r="B13" i="4"/>
  <c r="E13" i="34"/>
  <c r="B31" i="6"/>
  <c r="C31" i="6" s="1"/>
  <c r="C24" i="30"/>
  <c r="B41" i="40"/>
  <c r="C41" i="40" s="1"/>
  <c r="F12" i="55"/>
  <c r="A13" i="55" s="1"/>
  <c r="B30" i="6"/>
  <c r="C30" i="6" s="1"/>
  <c r="B31" i="29"/>
  <c r="C31" i="29" s="1"/>
  <c r="B26" i="39"/>
  <c r="C26" i="39" s="1"/>
  <c r="B27" i="39" s="1"/>
  <c r="H11" i="16" l="1"/>
  <c r="C12" i="16" s="1"/>
  <c r="D12" i="16" s="1"/>
  <c r="F12" i="16" s="1"/>
  <c r="I12" i="16" s="1"/>
  <c r="A13" i="16" s="1"/>
  <c r="I11" i="16"/>
  <c r="A12" i="16" s="1"/>
  <c r="C14" i="8"/>
  <c r="A15" i="8"/>
  <c r="D14" i="8"/>
  <c r="A23" i="41"/>
  <c r="D22" i="41"/>
  <c r="C27" i="39"/>
  <c r="B13" i="39"/>
  <c r="C12" i="26"/>
  <c r="E12" i="26" s="1"/>
  <c r="B13" i="26" s="1"/>
  <c r="D12" i="26"/>
  <c r="A13" i="26"/>
  <c r="B38" i="19"/>
  <c r="A19" i="64"/>
  <c r="E18" i="64" s="1"/>
  <c r="C18" i="64"/>
  <c r="D18" i="64"/>
  <c r="B37" i="19"/>
  <c r="C37" i="19" s="1"/>
  <c r="B13" i="55"/>
  <c r="E12" i="16"/>
  <c r="G12" i="16"/>
  <c r="B12" i="16"/>
  <c r="C34" i="45"/>
  <c r="D34" i="45" s="1"/>
  <c r="B30" i="9"/>
  <c r="C30" i="9" s="1"/>
  <c r="B29" i="9"/>
  <c r="C29" i="9" s="1"/>
  <c r="E12" i="55"/>
  <c r="C13" i="55" s="1"/>
  <c r="E19" i="5"/>
  <c r="F19" i="5" s="1"/>
  <c r="E20" i="5" s="1"/>
  <c r="B33" i="29"/>
  <c r="C33" i="29" s="1"/>
  <c r="B32" i="29"/>
  <c r="C32" i="29" s="1"/>
  <c r="B14" i="4"/>
  <c r="A15" i="4"/>
  <c r="A31" i="60"/>
  <c r="B31" i="60" s="1"/>
  <c r="A32" i="60" s="1"/>
  <c r="B32" i="60" s="1"/>
  <c r="B42" i="40"/>
  <c r="C42" i="40" s="1"/>
  <c r="E42" i="40"/>
  <c r="F42" i="40" s="1"/>
  <c r="E43" i="40" s="1"/>
  <c r="F43" i="40" s="1"/>
  <c r="B31" i="22"/>
  <c r="C31" i="22" s="1"/>
  <c r="B32" i="22" s="1"/>
  <c r="B29" i="57"/>
  <c r="C29" i="57" s="1"/>
  <c r="E46" i="27"/>
  <c r="F46" i="27" s="1"/>
  <c r="E47" i="27" s="1"/>
  <c r="F47" i="27" s="1"/>
  <c r="A37" i="5"/>
  <c r="B36" i="5"/>
  <c r="B29" i="21"/>
  <c r="C13" i="17"/>
  <c r="E13" i="17" s="1"/>
  <c r="B13" i="17"/>
  <c r="D31" i="29"/>
  <c r="E31" i="29" s="1"/>
  <c r="K14" i="10"/>
  <c r="I15" i="10" s="1"/>
  <c r="B33" i="6"/>
  <c r="C33" i="6" s="1"/>
  <c r="B32" i="6"/>
  <c r="C32" i="6" s="1"/>
  <c r="D24" i="30"/>
  <c r="F13" i="34"/>
  <c r="C14" i="34" s="1"/>
  <c r="E34" i="7"/>
  <c r="F34" i="7" s="1"/>
  <c r="B31" i="40"/>
  <c r="C31" i="40" s="1"/>
  <c r="B26" i="30"/>
  <c r="A27" i="30"/>
  <c r="E31" i="40"/>
  <c r="F31" i="40" s="1"/>
  <c r="C32" i="7"/>
  <c r="D32" i="7" s="1"/>
  <c r="B50" i="27"/>
  <c r="C50" i="27" s="1"/>
  <c r="A17" i="12"/>
  <c r="C16" i="12"/>
  <c r="E16" i="12"/>
  <c r="D14" i="10"/>
  <c r="B15" i="10" s="1"/>
  <c r="E32" i="45"/>
  <c r="F32" i="45" s="1"/>
  <c r="E33" i="45" s="1"/>
  <c r="F33" i="45" s="1"/>
  <c r="E12" i="11"/>
  <c r="D12" i="11" s="1"/>
  <c r="B13" i="11" s="1"/>
  <c r="B32" i="24"/>
  <c r="C32" i="24" s="1"/>
  <c r="B33" i="24" s="1"/>
  <c r="D30" i="63"/>
  <c r="B31" i="63" s="1"/>
  <c r="B49" i="27"/>
  <c r="C49" i="27" s="1"/>
  <c r="E14" i="8" l="1"/>
  <c r="B15" i="8" s="1"/>
  <c r="C13" i="11"/>
  <c r="N12" i="11"/>
  <c r="A14" i="11"/>
  <c r="A14" i="17"/>
  <c r="D13" i="17"/>
  <c r="E49" i="27"/>
  <c r="F49" i="27" s="1"/>
  <c r="C13" i="26"/>
  <c r="D13" i="26"/>
  <c r="E13" i="26"/>
  <c r="B14" i="26" s="1"/>
  <c r="A14" i="26"/>
  <c r="G13" i="16"/>
  <c r="E13" i="16"/>
  <c r="B13" i="16"/>
  <c r="D14" i="34"/>
  <c r="A15" i="34"/>
  <c r="B16" i="22"/>
  <c r="C32" i="22"/>
  <c r="F20" i="5"/>
  <c r="B16" i="5"/>
  <c r="B16" i="24"/>
  <c r="C33" i="24"/>
  <c r="C34" i="7"/>
  <c r="D34" i="7" s="1"/>
  <c r="B15" i="21"/>
  <c r="C29" i="21"/>
  <c r="D29" i="21" s="1"/>
  <c r="B44" i="40"/>
  <c r="C44" i="40" s="1"/>
  <c r="A16" i="4"/>
  <c r="B15" i="4"/>
  <c r="B31" i="9"/>
  <c r="C31" i="9" s="1"/>
  <c r="H12" i="16"/>
  <c r="C13" i="16" s="1"/>
  <c r="C31" i="63"/>
  <c r="E31" i="63" s="1"/>
  <c r="A32" i="63"/>
  <c r="A16" i="10"/>
  <c r="C15" i="10"/>
  <c r="E15" i="10" s="1"/>
  <c r="B51" i="27"/>
  <c r="C51" i="27" s="1"/>
  <c r="B52" i="27" s="1"/>
  <c r="C52" i="27" s="1"/>
  <c r="D32" i="29"/>
  <c r="E32" i="29" s="1"/>
  <c r="C35" i="45"/>
  <c r="D35" i="45" s="1"/>
  <c r="C36" i="45" s="1"/>
  <c r="D36" i="45" s="1"/>
  <c r="C26" i="30"/>
  <c r="D16" i="12"/>
  <c r="B17" i="12" s="1"/>
  <c r="B27" i="30"/>
  <c r="C27" i="30" s="1"/>
  <c r="D27" i="30" s="1"/>
  <c r="A28" i="30"/>
  <c r="J15" i="10"/>
  <c r="L15" i="10" s="1"/>
  <c r="H16" i="10"/>
  <c r="B37" i="5"/>
  <c r="A38" i="5"/>
  <c r="B30" i="57"/>
  <c r="C30" i="57" s="1"/>
  <c r="C33" i="7"/>
  <c r="D33" i="7" s="1"/>
  <c r="B34" i="29"/>
  <c r="C34" i="29" s="1"/>
  <c r="B43" i="40"/>
  <c r="C43" i="40" s="1"/>
  <c r="E35" i="7"/>
  <c r="F35" i="7" s="1"/>
  <c r="E36" i="7" s="1"/>
  <c r="B23" i="41"/>
  <c r="C23" i="41" s="1"/>
  <c r="E23" i="41" s="1"/>
  <c r="E32" i="40"/>
  <c r="F32" i="40" s="1"/>
  <c r="E33" i="40" s="1"/>
  <c r="E34" i="45"/>
  <c r="F34" i="45" s="1"/>
  <c r="E48" i="27"/>
  <c r="F48" i="27" s="1"/>
  <c r="E44" i="40"/>
  <c r="F44" i="40" s="1"/>
  <c r="A33" i="60"/>
  <c r="B33" i="60" s="1"/>
  <c r="A34" i="60" s="1"/>
  <c r="B34" i="60" s="1"/>
  <c r="B35" i="29"/>
  <c r="C35" i="29" s="1"/>
  <c r="D13" i="55"/>
  <c r="B32" i="9"/>
  <c r="C32" i="9" s="1"/>
  <c r="B32" i="40"/>
  <c r="C32" i="40" s="1"/>
  <c r="B33" i="40" s="1"/>
  <c r="C33" i="40" s="1"/>
  <c r="E19" i="64"/>
  <c r="D19" i="64"/>
  <c r="A20" i="64"/>
  <c r="B19" i="64"/>
  <c r="C19" i="64"/>
  <c r="C38" i="19"/>
  <c r="B23" i="19"/>
  <c r="B15" i="40" l="1"/>
  <c r="F33" i="40"/>
  <c r="A24" i="41"/>
  <c r="D23" i="41"/>
  <c r="D13" i="16"/>
  <c r="F13" i="16" s="1"/>
  <c r="A18" i="12"/>
  <c r="C17" i="12"/>
  <c r="E17" i="12" s="1"/>
  <c r="B15" i="34"/>
  <c r="F13" i="55"/>
  <c r="A14" i="55" s="1"/>
  <c r="B45" i="40"/>
  <c r="C45" i="40" s="1"/>
  <c r="B46" i="40" s="1"/>
  <c r="C46" i="40" s="1"/>
  <c r="B16" i="4"/>
  <c r="A17" i="4"/>
  <c r="B17" i="4" s="1"/>
  <c r="B31" i="57"/>
  <c r="C31" i="57" s="1"/>
  <c r="B32" i="57" s="1"/>
  <c r="A15" i="26"/>
  <c r="C14" i="26"/>
  <c r="D14" i="26"/>
  <c r="E14" i="26"/>
  <c r="B15" i="26" s="1"/>
  <c r="B36" i="29"/>
  <c r="C36" i="29" s="1"/>
  <c r="K15" i="10"/>
  <c r="I16" i="10" s="1"/>
  <c r="D26" i="30"/>
  <c r="D15" i="10"/>
  <c r="B16" i="10" s="1"/>
  <c r="D33" i="29"/>
  <c r="E33" i="29" s="1"/>
  <c r="D34" i="29" s="1"/>
  <c r="E34" i="29" s="1"/>
  <c r="B14" i="17"/>
  <c r="C14" i="17"/>
  <c r="E14" i="17"/>
  <c r="A15" i="17" s="1"/>
  <c r="F36" i="7"/>
  <c r="D15" i="8"/>
  <c r="E15" i="8"/>
  <c r="A16" i="8"/>
  <c r="B16" i="8"/>
  <c r="C15" i="8"/>
  <c r="D31" i="63"/>
  <c r="B32" i="63" s="1"/>
  <c r="E50" i="27"/>
  <c r="F50" i="27" s="1"/>
  <c r="A39" i="5"/>
  <c r="B38" i="5"/>
  <c r="C37" i="45"/>
  <c r="D37" i="45" s="1"/>
  <c r="C38" i="45" s="1"/>
  <c r="E14" i="34"/>
  <c r="A21" i="64"/>
  <c r="E20" i="64"/>
  <c r="B20" i="64"/>
  <c r="C20" i="64"/>
  <c r="D20" i="64"/>
  <c r="A35" i="60"/>
  <c r="B35" i="60" s="1"/>
  <c r="C35" i="7"/>
  <c r="D35" i="7" s="1"/>
  <c r="B28" i="30"/>
  <c r="C28" i="30" s="1"/>
  <c r="D28" i="30" s="1"/>
  <c r="A29" i="30"/>
  <c r="B33" i="9"/>
  <c r="E45" i="40"/>
  <c r="F45" i="40" s="1"/>
  <c r="E46" i="40" s="1"/>
  <c r="E35" i="45"/>
  <c r="F35" i="45" s="1"/>
  <c r="E13" i="11"/>
  <c r="D13" i="11" s="1"/>
  <c r="B14" i="11" s="1"/>
  <c r="F46" i="40" l="1"/>
  <c r="C15" i="40"/>
  <c r="E16" i="45"/>
  <c r="D38" i="45"/>
  <c r="C32" i="57"/>
  <c r="B16" i="57"/>
  <c r="N13" i="11"/>
  <c r="A15" i="11"/>
  <c r="M15" i="11" s="1"/>
  <c r="C14" i="11"/>
  <c r="C15" i="34"/>
  <c r="B39" i="5"/>
  <c r="A40" i="5"/>
  <c r="F36" i="45"/>
  <c r="E37" i="45"/>
  <c r="B17" i="8"/>
  <c r="D16" i="8"/>
  <c r="E16" i="8"/>
  <c r="A17" i="8"/>
  <c r="C16" i="8"/>
  <c r="D35" i="29"/>
  <c r="E35" i="29" s="1"/>
  <c r="C16" i="10"/>
  <c r="E16" i="10" s="1"/>
  <c r="A17" i="10"/>
  <c r="J16" i="10"/>
  <c r="L16" i="10" s="1"/>
  <c r="H17" i="10"/>
  <c r="B24" i="41"/>
  <c r="E24" i="41" s="1"/>
  <c r="C24" i="41"/>
  <c r="C36" i="7"/>
  <c r="D36" i="7" s="1"/>
  <c r="C37" i="7" s="1"/>
  <c r="D37" i="7" s="1"/>
  <c r="F37" i="7"/>
  <c r="F38" i="7" s="1"/>
  <c r="B38" i="29"/>
  <c r="C38" i="29" s="1"/>
  <c r="C15" i="26"/>
  <c r="A16" i="26"/>
  <c r="D15" i="26"/>
  <c r="E15" i="26"/>
  <c r="B16" i="26" s="1"/>
  <c r="I13" i="16"/>
  <c r="A14" i="16" s="1"/>
  <c r="B29" i="30"/>
  <c r="C29" i="30" s="1"/>
  <c r="D29" i="30" s="1"/>
  <c r="A30" i="30"/>
  <c r="A22" i="64"/>
  <c r="E21" i="64"/>
  <c r="B21" i="64"/>
  <c r="C21" i="64"/>
  <c r="D21" i="64"/>
  <c r="E37" i="7"/>
  <c r="E38" i="7" s="1"/>
  <c r="F16" i="7" s="1"/>
  <c r="D14" i="17"/>
  <c r="B15" i="17" s="1"/>
  <c r="E36" i="45"/>
  <c r="B14" i="55"/>
  <c r="D17" i="12"/>
  <c r="B18" i="12" s="1"/>
  <c r="E13" i="55"/>
  <c r="C14" i="55" s="1"/>
  <c r="C33" i="9"/>
  <c r="E5" i="9"/>
  <c r="F14" i="34"/>
  <c r="E32" i="63"/>
  <c r="C32" i="63"/>
  <c r="A33" i="63"/>
  <c r="B37" i="29"/>
  <c r="C37" i="29" s="1"/>
  <c r="E51" i="27"/>
  <c r="F51" i="27" s="1"/>
  <c r="E52" i="27" s="1"/>
  <c r="H13" i="16"/>
  <c r="A36" i="60"/>
  <c r="B36" i="60" s="1"/>
  <c r="A37" i="60" s="1"/>
  <c r="B15" i="27" l="1"/>
  <c r="F52" i="27"/>
  <c r="C15" i="17"/>
  <c r="E15" i="17" s="1"/>
  <c r="A25" i="41"/>
  <c r="D24" i="41"/>
  <c r="F16" i="60"/>
  <c r="D16" i="60" s="1"/>
  <c r="B37" i="60"/>
  <c r="B39" i="29"/>
  <c r="C39" i="29" s="1"/>
  <c r="B40" i="29" s="1"/>
  <c r="D32" i="63"/>
  <c r="B33" i="63" s="1"/>
  <c r="G14" i="16"/>
  <c r="C14" i="16"/>
  <c r="E14" i="16"/>
  <c r="B14" i="16"/>
  <c r="K16" i="10"/>
  <c r="I17" i="10" s="1"/>
  <c r="E38" i="45"/>
  <c r="F16" i="45" s="1"/>
  <c r="F37" i="45"/>
  <c r="F38" i="45" s="1"/>
  <c r="C16" i="26"/>
  <c r="D16" i="26"/>
  <c r="A17" i="26"/>
  <c r="E16" i="26"/>
  <c r="B17" i="26" s="1"/>
  <c r="A23" i="64"/>
  <c r="E22" i="64"/>
  <c r="C22" i="64"/>
  <c r="D22" i="64"/>
  <c r="B22" i="64"/>
  <c r="A41" i="5"/>
  <c r="B40" i="5"/>
  <c r="C38" i="7"/>
  <c r="D16" i="10"/>
  <c r="B17" i="10" s="1"/>
  <c r="A16" i="34"/>
  <c r="D15" i="34"/>
  <c r="D14" i="55"/>
  <c r="E18" i="12"/>
  <c r="A19" i="12"/>
  <c r="C18" i="12"/>
  <c r="B30" i="30"/>
  <c r="C30" i="30" s="1"/>
  <c r="D30" i="30" s="1"/>
  <c r="A31" i="30"/>
  <c r="D17" i="8"/>
  <c r="B18" i="8"/>
  <c r="E17" i="8"/>
  <c r="A18" i="8"/>
  <c r="C17" i="8"/>
  <c r="E14" i="11"/>
  <c r="D14" i="11" s="1"/>
  <c r="B15" i="11" s="1"/>
  <c r="D36" i="29"/>
  <c r="E36" i="29" s="1"/>
  <c r="D14" i="16" l="1"/>
  <c r="F14" i="16" s="1"/>
  <c r="I14" i="16" s="1"/>
  <c r="A15" i="16" s="1"/>
  <c r="E15" i="16" s="1"/>
  <c r="F17" i="29"/>
  <c r="C40" i="29"/>
  <c r="A16" i="17"/>
  <c r="D15" i="17"/>
  <c r="N14" i="11"/>
  <c r="C15" i="11"/>
  <c r="E15" i="11" s="1"/>
  <c r="A16" i="11"/>
  <c r="M16" i="11" s="1"/>
  <c r="B16" i="34"/>
  <c r="B41" i="5"/>
  <c r="A42" i="5"/>
  <c r="D18" i="12"/>
  <c r="B19" i="12" s="1"/>
  <c r="B18" i="10"/>
  <c r="C17" i="10"/>
  <c r="D17" i="10" s="1"/>
  <c r="E17" i="10"/>
  <c r="A18" i="10"/>
  <c r="E17" i="26"/>
  <c r="B18" i="26" s="1"/>
  <c r="C17" i="26"/>
  <c r="D17" i="26"/>
  <c r="A18" i="26"/>
  <c r="B25" i="41"/>
  <c r="C25" i="41" s="1"/>
  <c r="D18" i="8"/>
  <c r="E18" i="8"/>
  <c r="B19" i="8"/>
  <c r="A19" i="8"/>
  <c r="C18" i="8"/>
  <c r="B31" i="30"/>
  <c r="C31" i="30" s="1"/>
  <c r="D31" i="30" s="1"/>
  <c r="A32" i="30"/>
  <c r="E16" i="7"/>
  <c r="D38" i="7"/>
  <c r="E23" i="64"/>
  <c r="D23" i="64"/>
  <c r="A24" i="64"/>
  <c r="B23" i="64"/>
  <c r="C23" i="64"/>
  <c r="F14" i="55"/>
  <c r="A15" i="55" s="1"/>
  <c r="E15" i="34"/>
  <c r="D37" i="29"/>
  <c r="E37" i="29" s="1"/>
  <c r="J17" i="10"/>
  <c r="K17" i="10" s="1"/>
  <c r="H18" i="10"/>
  <c r="L17" i="10"/>
  <c r="I18" i="10"/>
  <c r="C33" i="63"/>
  <c r="E33" i="63" s="1"/>
  <c r="A34" i="63"/>
  <c r="B15" i="16" l="1"/>
  <c r="G15" i="16"/>
  <c r="H14" i="16"/>
  <c r="C15" i="16" s="1"/>
  <c r="J18" i="10"/>
  <c r="K18" i="10" s="1"/>
  <c r="L18" i="10"/>
  <c r="H19" i="10"/>
  <c r="I19" i="10"/>
  <c r="D39" i="29"/>
  <c r="E39" i="29" s="1"/>
  <c r="B15" i="55"/>
  <c r="E25" i="41"/>
  <c r="B16" i="17"/>
  <c r="E16" i="17" s="1"/>
  <c r="C16" i="17"/>
  <c r="A19" i="10"/>
  <c r="B19" i="10"/>
  <c r="C18" i="10"/>
  <c r="D18" i="10" s="1"/>
  <c r="E18" i="10"/>
  <c r="A43" i="5"/>
  <c r="B42" i="5"/>
  <c r="D38" i="29"/>
  <c r="E38" i="29" s="1"/>
  <c r="E14" i="55"/>
  <c r="C15" i="55" s="1"/>
  <c r="D15" i="11"/>
  <c r="B16" i="11" s="1"/>
  <c r="D33" i="63"/>
  <c r="B34" i="63" s="1"/>
  <c r="F15" i="34"/>
  <c r="C16" i="34" s="1"/>
  <c r="A25" i="64"/>
  <c r="E24" i="64"/>
  <c r="B24" i="64"/>
  <c r="C24" i="64"/>
  <c r="D24" i="64"/>
  <c r="B32" i="30"/>
  <c r="C32" i="30" s="1"/>
  <c r="D32" i="30" s="1"/>
  <c r="A33" i="30"/>
  <c r="D19" i="8"/>
  <c r="E19" i="8"/>
  <c r="A20" i="8"/>
  <c r="B20" i="8"/>
  <c r="C19" i="8"/>
  <c r="D18" i="26"/>
  <c r="A19" i="26"/>
  <c r="E18" i="26"/>
  <c r="B19" i="26" s="1"/>
  <c r="C18" i="26"/>
  <c r="C19" i="12"/>
  <c r="E19" i="12" s="1"/>
  <c r="A20" i="12"/>
  <c r="D15" i="16" l="1"/>
  <c r="F15" i="16" s="1"/>
  <c r="A17" i="17"/>
  <c r="D16" i="17"/>
  <c r="D16" i="34"/>
  <c r="A17" i="34"/>
  <c r="A17" i="11"/>
  <c r="M17" i="11" s="1"/>
  <c r="N15" i="11"/>
  <c r="C16" i="11"/>
  <c r="B21" i="8"/>
  <c r="D20" i="8"/>
  <c r="E20" i="8"/>
  <c r="A21" i="8"/>
  <c r="C20" i="8"/>
  <c r="B33" i="30"/>
  <c r="C33" i="30" s="1"/>
  <c r="D33" i="30" s="1"/>
  <c r="A34" i="30"/>
  <c r="D15" i="55"/>
  <c r="F15" i="55" s="1"/>
  <c r="A16" i="55" s="1"/>
  <c r="A26" i="41"/>
  <c r="D25" i="41"/>
  <c r="J19" i="10"/>
  <c r="K19" i="10" s="1"/>
  <c r="L19" i="10"/>
  <c r="H20" i="10"/>
  <c r="I20" i="10"/>
  <c r="E19" i="26"/>
  <c r="B20" i="26" s="1"/>
  <c r="C19" i="26"/>
  <c r="A20" i="26"/>
  <c r="D19" i="26"/>
  <c r="A26" i="64"/>
  <c r="E25" i="64"/>
  <c r="B25" i="64"/>
  <c r="C25" i="64"/>
  <c r="D25" i="64"/>
  <c r="D19" i="12"/>
  <c r="B20" i="12" s="1"/>
  <c r="C34" i="63"/>
  <c r="E34" i="63" s="1"/>
  <c r="A35" i="63"/>
  <c r="B20" i="10"/>
  <c r="A20" i="10"/>
  <c r="C19" i="10"/>
  <c r="D19" i="10" s="1"/>
  <c r="E19" i="10"/>
  <c r="D40" i="29"/>
  <c r="A44" i="5"/>
  <c r="B43" i="5"/>
  <c r="I15" i="16" l="1"/>
  <c r="A16" i="16" s="1"/>
  <c r="H15" i="16"/>
  <c r="B16" i="55"/>
  <c r="E26" i="64"/>
  <c r="C26" i="64"/>
  <c r="D26" i="64"/>
  <c r="A27" i="64"/>
  <c r="B26" i="64"/>
  <c r="D21" i="8"/>
  <c r="B22" i="8"/>
  <c r="E21" i="8"/>
  <c r="A22" i="8"/>
  <c r="C21" i="8"/>
  <c r="B44" i="5"/>
  <c r="A45" i="5"/>
  <c r="A21" i="12"/>
  <c r="C20" i="12"/>
  <c r="E20" i="12" s="1"/>
  <c r="J20" i="10"/>
  <c r="K20" i="10" s="1"/>
  <c r="L20" i="10"/>
  <c r="I21" i="10"/>
  <c r="H21" i="10"/>
  <c r="E16" i="11"/>
  <c r="D16" i="11" s="1"/>
  <c r="B17" i="11" s="1"/>
  <c r="B17" i="34"/>
  <c r="E15" i="55"/>
  <c r="C16" i="55" s="1"/>
  <c r="B26" i="41"/>
  <c r="E26" i="41" s="1"/>
  <c r="C26" i="41"/>
  <c r="B34" i="30"/>
  <c r="C34" i="30" s="1"/>
  <c r="D34" i="30" s="1"/>
  <c r="A35" i="30"/>
  <c r="E16" i="34"/>
  <c r="D20" i="26"/>
  <c r="A21" i="26"/>
  <c r="E20" i="26"/>
  <c r="B21" i="26" s="1"/>
  <c r="C20" i="26"/>
  <c r="F18" i="29"/>
  <c r="E40" i="29"/>
  <c r="D34" i="63"/>
  <c r="B35" i="63" s="1"/>
  <c r="B21" i="10"/>
  <c r="C20" i="10"/>
  <c r="D20" i="10" s="1"/>
  <c r="A21" i="10"/>
  <c r="E20" i="10"/>
  <c r="B17" i="17"/>
  <c r="C17" i="17" s="1"/>
  <c r="G16" i="16" l="1"/>
  <c r="B16" i="16"/>
  <c r="E16" i="16"/>
  <c r="C16" i="16"/>
  <c r="D16" i="16" s="1"/>
  <c r="F16" i="16" s="1"/>
  <c r="A27" i="41"/>
  <c r="D26" i="41"/>
  <c r="E21" i="26"/>
  <c r="B22" i="26" s="1"/>
  <c r="C21" i="26"/>
  <c r="D21" i="26"/>
  <c r="A22" i="26"/>
  <c r="D16" i="55"/>
  <c r="F16" i="55" s="1"/>
  <c r="A17" i="55" s="1"/>
  <c r="B17" i="55" s="1"/>
  <c r="E17" i="17"/>
  <c r="B35" i="30"/>
  <c r="C35" i="30" s="1"/>
  <c r="D35" i="30" s="1"/>
  <c r="A36" i="30"/>
  <c r="A46" i="5"/>
  <c r="B46" i="5" s="1"/>
  <c r="B45" i="5"/>
  <c r="E27" i="64"/>
  <c r="A28" i="64"/>
  <c r="D27" i="64"/>
  <c r="B27" i="64"/>
  <c r="C27" i="64"/>
  <c r="J21" i="10"/>
  <c r="K21" i="10" s="1"/>
  <c r="L21" i="10"/>
  <c r="H22" i="10"/>
  <c r="I22" i="10"/>
  <c r="D20" i="12"/>
  <c r="B21" i="12" s="1"/>
  <c r="D22" i="8"/>
  <c r="E22" i="8"/>
  <c r="B23" i="8"/>
  <c r="A23" i="8"/>
  <c r="C22" i="8"/>
  <c r="C35" i="63"/>
  <c r="A36" i="63"/>
  <c r="C17" i="11"/>
  <c r="E17" i="11" s="1"/>
  <c r="N16" i="11"/>
  <c r="A18" i="11"/>
  <c r="M18" i="11" s="1"/>
  <c r="B22" i="10"/>
  <c r="C21" i="10"/>
  <c r="D21" i="10" s="1"/>
  <c r="E21" i="10"/>
  <c r="A22" i="10"/>
  <c r="F16" i="34"/>
  <c r="C17" i="34" s="1"/>
  <c r="H16" i="16" l="1"/>
  <c r="I16" i="16"/>
  <c r="A17" i="16" s="1"/>
  <c r="A18" i="34"/>
  <c r="D17" i="34"/>
  <c r="D23" i="8"/>
  <c r="E23" i="8"/>
  <c r="A24" i="8"/>
  <c r="B24" i="8"/>
  <c r="C23" i="8"/>
  <c r="L22" i="10"/>
  <c r="J22" i="10"/>
  <c r="K22" i="10" s="1"/>
  <c r="H23" i="10"/>
  <c r="I23" i="10"/>
  <c r="A23" i="10"/>
  <c r="B23" i="10"/>
  <c r="C22" i="10"/>
  <c r="D22" i="10" s="1"/>
  <c r="E22" i="10"/>
  <c r="A22" i="12"/>
  <c r="C21" i="12"/>
  <c r="E21" i="12" s="1"/>
  <c r="E35" i="63"/>
  <c r="D35" i="63" s="1"/>
  <c r="B36" i="63" s="1"/>
  <c r="A29" i="64"/>
  <c r="E28" i="64"/>
  <c r="B28" i="64"/>
  <c r="C28" i="64"/>
  <c r="D28" i="64"/>
  <c r="B36" i="30"/>
  <c r="C36" i="30" s="1"/>
  <c r="D36" i="30" s="1"/>
  <c r="A37" i="30"/>
  <c r="A18" i="17"/>
  <c r="D17" i="17"/>
  <c r="D17" i="11"/>
  <c r="B18" i="11" s="1"/>
  <c r="E16" i="55"/>
  <c r="C17" i="55" s="1"/>
  <c r="D22" i="26"/>
  <c r="A23" i="26"/>
  <c r="E22" i="26"/>
  <c r="B23" i="26" s="1"/>
  <c r="C22" i="26"/>
  <c r="B27" i="41"/>
  <c r="E27" i="41" s="1"/>
  <c r="C27" i="41"/>
  <c r="B17" i="16" l="1"/>
  <c r="E17" i="16"/>
  <c r="C17" i="16"/>
  <c r="G17" i="16"/>
  <c r="A28" i="41"/>
  <c r="D27" i="41"/>
  <c r="N17" i="11"/>
  <c r="A19" i="11"/>
  <c r="M19" i="11" s="1"/>
  <c r="C18" i="11"/>
  <c r="A30" i="64"/>
  <c r="E29" i="64"/>
  <c r="B29" i="64"/>
  <c r="C29" i="64"/>
  <c r="D29" i="64"/>
  <c r="E17" i="34"/>
  <c r="F17" i="34" s="1"/>
  <c r="E23" i="26"/>
  <c r="B24" i="26" s="1"/>
  <c r="C23" i="26"/>
  <c r="A24" i="26"/>
  <c r="D23" i="26"/>
  <c r="C36" i="63"/>
  <c r="A37" i="63"/>
  <c r="B25" i="8"/>
  <c r="D24" i="8"/>
  <c r="E24" i="8"/>
  <c r="A25" i="8"/>
  <c r="C24" i="8"/>
  <c r="D21" i="12"/>
  <c r="B22" i="12" s="1"/>
  <c r="B18" i="17"/>
  <c r="C18" i="17" s="1"/>
  <c r="D17" i="55"/>
  <c r="F17" i="55" s="1"/>
  <c r="A18" i="55" s="1"/>
  <c r="B18" i="55" s="1"/>
  <c r="B37" i="30"/>
  <c r="C37" i="30" s="1"/>
  <c r="D37" i="30" s="1"/>
  <c r="A38" i="30"/>
  <c r="B24" i="10"/>
  <c r="A24" i="10"/>
  <c r="C23" i="10"/>
  <c r="D23" i="10" s="1"/>
  <c r="E23" i="10"/>
  <c r="J23" i="10"/>
  <c r="K23" i="10" s="1"/>
  <c r="L23" i="10"/>
  <c r="H24" i="10"/>
  <c r="I24" i="10"/>
  <c r="B18" i="34"/>
  <c r="D17" i="16" l="1"/>
  <c r="F17" i="16" s="1"/>
  <c r="E18" i="17"/>
  <c r="D25" i="8"/>
  <c r="B26" i="8"/>
  <c r="E25" i="8"/>
  <c r="A26" i="8"/>
  <c r="C25" i="8"/>
  <c r="E36" i="63"/>
  <c r="D36" i="63" s="1"/>
  <c r="B37" i="63" s="1"/>
  <c r="D24" i="26"/>
  <c r="A25" i="26"/>
  <c r="E24" i="26"/>
  <c r="B25" i="26" s="1"/>
  <c r="C24" i="26"/>
  <c r="E30" i="64"/>
  <c r="C30" i="64"/>
  <c r="A31" i="64"/>
  <c r="D30" i="64"/>
  <c r="B30" i="64"/>
  <c r="B38" i="30"/>
  <c r="C38" i="30" s="1"/>
  <c r="D38" i="30" s="1"/>
  <c r="A39" i="30"/>
  <c r="E18" i="11"/>
  <c r="D18" i="11" s="1"/>
  <c r="B19" i="11" s="1"/>
  <c r="L24" i="10"/>
  <c r="H25" i="10"/>
  <c r="I25" i="10"/>
  <c r="J24" i="10"/>
  <c r="K24" i="10" s="1"/>
  <c r="B25" i="10"/>
  <c r="C24" i="10"/>
  <c r="D24" i="10" s="1"/>
  <c r="A25" i="10"/>
  <c r="E24" i="10"/>
  <c r="E17" i="55"/>
  <c r="C18" i="55" s="1"/>
  <c r="A23" i="12"/>
  <c r="C22" i="12"/>
  <c r="E22" i="12" s="1"/>
  <c r="C18" i="34"/>
  <c r="E28" i="41"/>
  <c r="A29" i="41" s="1"/>
  <c r="C28" i="41"/>
  <c r="B28" i="41"/>
  <c r="H17" i="16" l="1"/>
  <c r="I17" i="16"/>
  <c r="A18" i="16" s="1"/>
  <c r="N18" i="11"/>
  <c r="C19" i="11"/>
  <c r="A20" i="11"/>
  <c r="M20" i="11" s="1"/>
  <c r="C37" i="63"/>
  <c r="E37" i="63" s="1"/>
  <c r="A38" i="63"/>
  <c r="D18" i="34"/>
  <c r="A19" i="34"/>
  <c r="L25" i="10"/>
  <c r="H26" i="10"/>
  <c r="I26" i="10"/>
  <c r="J25" i="10"/>
  <c r="K25" i="10" s="1"/>
  <c r="A19" i="17"/>
  <c r="D18" i="17"/>
  <c r="D26" i="8"/>
  <c r="E26" i="8"/>
  <c r="B27" i="8"/>
  <c r="A27" i="8"/>
  <c r="C26" i="8"/>
  <c r="D18" i="55"/>
  <c r="F18" i="55" s="1"/>
  <c r="A19" i="55" s="1"/>
  <c r="B19" i="55" s="1"/>
  <c r="B26" i="10"/>
  <c r="C25" i="10"/>
  <c r="D25" i="10" s="1"/>
  <c r="E25" i="10"/>
  <c r="A26" i="10"/>
  <c r="D28" i="41"/>
  <c r="B29" i="41" s="1"/>
  <c r="D22" i="12"/>
  <c r="B23" i="12" s="1"/>
  <c r="B39" i="30"/>
  <c r="C39" i="30" s="1"/>
  <c r="D39" i="30" s="1"/>
  <c r="A40" i="30"/>
  <c r="E31" i="64"/>
  <c r="D31" i="64"/>
  <c r="A32" i="64"/>
  <c r="B31" i="64"/>
  <c r="C31" i="64"/>
  <c r="E25" i="26"/>
  <c r="B26" i="26" s="1"/>
  <c r="C25" i="26"/>
  <c r="D25" i="26"/>
  <c r="A26" i="26"/>
  <c r="G18" i="16" l="1"/>
  <c r="E18" i="16"/>
  <c r="B18" i="16"/>
  <c r="C18" i="16"/>
  <c r="D18" i="16" s="1"/>
  <c r="F18" i="16" s="1"/>
  <c r="I18" i="16" s="1"/>
  <c r="A19" i="16" s="1"/>
  <c r="C29" i="41"/>
  <c r="E29" i="41"/>
  <c r="D26" i="26"/>
  <c r="A27" i="26"/>
  <c r="E26" i="26"/>
  <c r="B27" i="26" s="1"/>
  <c r="C26" i="26"/>
  <c r="B19" i="34"/>
  <c r="A27" i="10"/>
  <c r="B27" i="10"/>
  <c r="C26" i="10"/>
  <c r="D26" i="10" s="1"/>
  <c r="E26" i="10"/>
  <c r="L26" i="10"/>
  <c r="J26" i="10"/>
  <c r="K26" i="10" s="1"/>
  <c r="H27" i="10"/>
  <c r="I27" i="10"/>
  <c r="E18" i="34"/>
  <c r="C23" i="12"/>
  <c r="E23" i="12" s="1"/>
  <c r="A24" i="12"/>
  <c r="E13" i="64"/>
  <c r="D13" i="64" s="1"/>
  <c r="B14" i="64" s="1"/>
  <c r="E18" i="55"/>
  <c r="C19" i="55" s="1"/>
  <c r="B40" i="30"/>
  <c r="C40" i="30" s="1"/>
  <c r="D40" i="30" s="1"/>
  <c r="A41" i="30"/>
  <c r="D32" i="64"/>
  <c r="E32" i="64"/>
  <c r="A33" i="64"/>
  <c r="B32" i="64"/>
  <c r="C32" i="64"/>
  <c r="D27" i="8"/>
  <c r="E27" i="8"/>
  <c r="A28" i="8"/>
  <c r="C27" i="8"/>
  <c r="B28" i="8"/>
  <c r="B19" i="17"/>
  <c r="C19" i="17" s="1"/>
  <c r="D37" i="63"/>
  <c r="B38" i="63" s="1"/>
  <c r="E19" i="11"/>
  <c r="D19" i="11" s="1"/>
  <c r="B20" i="11" s="1"/>
  <c r="G19" i="16" l="1"/>
  <c r="E19" i="16"/>
  <c r="B19" i="16"/>
  <c r="H18" i="16"/>
  <c r="C19" i="16" s="1"/>
  <c r="C38" i="63"/>
  <c r="E38" i="63" s="1"/>
  <c r="A39" i="63"/>
  <c r="C33" i="64"/>
  <c r="E33" i="64"/>
  <c r="A34" i="64"/>
  <c r="B33" i="64"/>
  <c r="D33" i="64"/>
  <c r="E19" i="17"/>
  <c r="J27" i="10"/>
  <c r="K27" i="10" s="1"/>
  <c r="L27" i="10"/>
  <c r="H28" i="10"/>
  <c r="I28" i="10"/>
  <c r="A21" i="11"/>
  <c r="M21" i="11" s="1"/>
  <c r="N19" i="11"/>
  <c r="C20" i="11"/>
  <c r="E27" i="26"/>
  <c r="B28" i="26" s="1"/>
  <c r="C27" i="26"/>
  <c r="A28" i="26"/>
  <c r="D27" i="26"/>
  <c r="C14" i="64"/>
  <c r="E14" i="64" s="1"/>
  <c r="D14" i="64" s="1"/>
  <c r="B15" i="64" s="1"/>
  <c r="D23" i="12"/>
  <c r="B24" i="12" s="1"/>
  <c r="A30" i="41"/>
  <c r="D29" i="41"/>
  <c r="C28" i="8"/>
  <c r="D28" i="8"/>
  <c r="E28" i="8"/>
  <c r="D19" i="55"/>
  <c r="B41" i="30"/>
  <c r="C41" i="30" s="1"/>
  <c r="D41" i="30" s="1"/>
  <c r="A42" i="30"/>
  <c r="F18" i="34"/>
  <c r="C19" i="34" s="1"/>
  <c r="B28" i="10"/>
  <c r="A28" i="10"/>
  <c r="C27" i="10"/>
  <c r="D27" i="10" s="1"/>
  <c r="E27" i="10"/>
  <c r="D19" i="16" l="1"/>
  <c r="F19" i="16" s="1"/>
  <c r="A20" i="34"/>
  <c r="D19" i="34"/>
  <c r="C15" i="64"/>
  <c r="E15" i="64" s="1"/>
  <c r="D15" i="64" s="1"/>
  <c r="B16" i="64" s="1"/>
  <c r="D28" i="26"/>
  <c r="A29" i="26"/>
  <c r="E28" i="26"/>
  <c r="B29" i="26" s="1"/>
  <c r="C28" i="26"/>
  <c r="B30" i="41"/>
  <c r="C30" i="41"/>
  <c r="E30" i="41"/>
  <c r="A31" i="41" s="1"/>
  <c r="E20" i="11"/>
  <c r="D20" i="11" s="1"/>
  <c r="B21" i="11" s="1"/>
  <c r="B34" i="64"/>
  <c r="A35" i="64"/>
  <c r="E34" i="64"/>
  <c r="C34" i="64"/>
  <c r="D34" i="64"/>
  <c r="D38" i="63"/>
  <c r="B39" i="63" s="1"/>
  <c r="B29" i="10"/>
  <c r="C28" i="10"/>
  <c r="D28" i="10" s="1"/>
  <c r="A29" i="10"/>
  <c r="E28" i="10"/>
  <c r="A25" i="12"/>
  <c r="C24" i="12"/>
  <c r="L28" i="10"/>
  <c r="H29" i="10"/>
  <c r="I29" i="10"/>
  <c r="J28" i="10"/>
  <c r="K28" i="10" s="1"/>
  <c r="A20" i="17"/>
  <c r="D19" i="17"/>
  <c r="B42" i="30"/>
  <c r="C42" i="30" s="1"/>
  <c r="D42" i="30" s="1"/>
  <c r="A43" i="30"/>
  <c r="F19" i="55"/>
  <c r="A20" i="55" s="1"/>
  <c r="B20" i="55" s="1"/>
  <c r="H19" i="16" l="1"/>
  <c r="I19" i="16"/>
  <c r="A20" i="16" s="1"/>
  <c r="C16" i="64"/>
  <c r="E16" i="64" s="1"/>
  <c r="D16" i="64" s="1"/>
  <c r="B17" i="64" s="1"/>
  <c r="C21" i="11"/>
  <c r="E21" i="11" s="1"/>
  <c r="N20" i="11"/>
  <c r="A22" i="11"/>
  <c r="M22" i="11" s="1"/>
  <c r="C39" i="63"/>
  <c r="A40" i="63"/>
  <c r="E35" i="64"/>
  <c r="A36" i="64"/>
  <c r="B35" i="64"/>
  <c r="C35" i="64"/>
  <c r="D35" i="64"/>
  <c r="E29" i="26"/>
  <c r="B30" i="26" s="1"/>
  <c r="C29" i="26"/>
  <c r="D29" i="26"/>
  <c r="A30" i="26"/>
  <c r="E19" i="34"/>
  <c r="C20" i="34" s="1"/>
  <c r="F19" i="34"/>
  <c r="L29" i="10"/>
  <c r="H30" i="10"/>
  <c r="I30" i="10"/>
  <c r="J29" i="10"/>
  <c r="K29" i="10" s="1"/>
  <c r="B20" i="17"/>
  <c r="E20" i="17" s="1"/>
  <c r="C20" i="17"/>
  <c r="D30" i="41"/>
  <c r="B31" i="41" s="1"/>
  <c r="B43" i="30"/>
  <c r="C43" i="30" s="1"/>
  <c r="D43" i="30" s="1"/>
  <c r="A44" i="30"/>
  <c r="E24" i="12"/>
  <c r="D24" i="12" s="1"/>
  <c r="B25" i="12" s="1"/>
  <c r="E19" i="55"/>
  <c r="C20" i="55" s="1"/>
  <c r="B30" i="10"/>
  <c r="C29" i="10"/>
  <c r="D29" i="10" s="1"/>
  <c r="E29" i="10"/>
  <c r="A30" i="10"/>
  <c r="B20" i="34"/>
  <c r="C20" i="16" l="1"/>
  <c r="D20" i="16" s="1"/>
  <c r="F20" i="16" s="1"/>
  <c r="G20" i="16" s="1"/>
  <c r="E20" i="16"/>
  <c r="B20" i="16"/>
  <c r="C25" i="12"/>
  <c r="E25" i="12" s="1"/>
  <c r="A26" i="12"/>
  <c r="A21" i="17"/>
  <c r="D20" i="17"/>
  <c r="C31" i="41"/>
  <c r="E31" i="41" s="1"/>
  <c r="C17" i="64"/>
  <c r="E17" i="64" s="1"/>
  <c r="D17" i="64" s="1"/>
  <c r="B18" i="64" s="1"/>
  <c r="A31" i="10"/>
  <c r="B31" i="10"/>
  <c r="C30" i="10"/>
  <c r="D30" i="10" s="1"/>
  <c r="E30" i="10"/>
  <c r="D20" i="55"/>
  <c r="F20" i="55" s="1"/>
  <c r="A21" i="55" s="1"/>
  <c r="B21" i="55" s="1"/>
  <c r="B44" i="30"/>
  <c r="C44" i="30" s="1"/>
  <c r="D44" i="30" s="1"/>
  <c r="A45" i="30"/>
  <c r="L30" i="10"/>
  <c r="J30" i="10"/>
  <c r="K30" i="10" s="1"/>
  <c r="H31" i="10"/>
  <c r="I31" i="10"/>
  <c r="D20" i="34"/>
  <c r="A21" i="34"/>
  <c r="D30" i="26"/>
  <c r="A31" i="26"/>
  <c r="E30" i="26"/>
  <c r="B31" i="26" s="1"/>
  <c r="C30" i="26"/>
  <c r="D36" i="64"/>
  <c r="B36" i="64"/>
  <c r="C36" i="64"/>
  <c r="E36" i="64"/>
  <c r="E39" i="63"/>
  <c r="D39" i="63" s="1"/>
  <c r="B40" i="63" s="1"/>
  <c r="D21" i="11"/>
  <c r="B22" i="11" s="1"/>
  <c r="H20" i="16" l="1"/>
  <c r="I20" i="16"/>
  <c r="A21" i="16" s="1"/>
  <c r="A32" i="41"/>
  <c r="D31" i="41"/>
  <c r="C40" i="63"/>
  <c r="E40" i="63" s="1"/>
  <c r="A41" i="63"/>
  <c r="J31" i="10"/>
  <c r="K31" i="10" s="1"/>
  <c r="L31" i="10"/>
  <c r="H32" i="10"/>
  <c r="I32" i="10"/>
  <c r="B45" i="30"/>
  <c r="C45" i="30" s="1"/>
  <c r="D45" i="30" s="1"/>
  <c r="A46" i="30"/>
  <c r="B32" i="10"/>
  <c r="A32" i="10"/>
  <c r="C31" i="10"/>
  <c r="D31" i="10" s="1"/>
  <c r="E31" i="10"/>
  <c r="B21" i="34"/>
  <c r="E20" i="55"/>
  <c r="C21" i="55" s="1"/>
  <c r="E31" i="26"/>
  <c r="B32" i="26" s="1"/>
  <c r="C31" i="26"/>
  <c r="A32" i="26"/>
  <c r="D31" i="26"/>
  <c r="E20" i="34"/>
  <c r="F20" i="34"/>
  <c r="N21" i="11"/>
  <c r="A23" i="11"/>
  <c r="M23" i="11" s="1"/>
  <c r="C22" i="11"/>
  <c r="B21" i="17"/>
  <c r="C21" i="17" s="1"/>
  <c r="D25" i="12"/>
  <c r="B26" i="12" s="1"/>
  <c r="C21" i="16" l="1"/>
  <c r="D21" i="16" s="1"/>
  <c r="F21" i="16" s="1"/>
  <c r="I21" i="16" s="1"/>
  <c r="A22" i="16" s="1"/>
  <c r="B21" i="16"/>
  <c r="G21" i="16"/>
  <c r="E21" i="16"/>
  <c r="H21" i="16"/>
  <c r="D21" i="55"/>
  <c r="C21" i="34"/>
  <c r="D32" i="26"/>
  <c r="A33" i="26"/>
  <c r="E32" i="26"/>
  <c r="B33" i="26" s="1"/>
  <c r="C32" i="26"/>
  <c r="L32" i="10"/>
  <c r="H33" i="10"/>
  <c r="I33" i="10"/>
  <c r="J32" i="10"/>
  <c r="K32" i="10" s="1"/>
  <c r="E21" i="17"/>
  <c r="C26" i="12"/>
  <c r="A27" i="12"/>
  <c r="B33" i="10"/>
  <c r="C32" i="10"/>
  <c r="D32" i="10" s="1"/>
  <c r="A33" i="10"/>
  <c r="E32" i="10"/>
  <c r="B32" i="41"/>
  <c r="E22" i="11"/>
  <c r="D22" i="11" s="1"/>
  <c r="B23" i="11" s="1"/>
  <c r="B46" i="30"/>
  <c r="C46" i="30" s="1"/>
  <c r="D46" i="30" s="1"/>
  <c r="A47" i="30"/>
  <c r="D40" i="63"/>
  <c r="B41" i="63" s="1"/>
  <c r="E22" i="16" l="1"/>
  <c r="C22" i="16"/>
  <c r="D22" i="16" s="1"/>
  <c r="F22" i="16" s="1"/>
  <c r="I22" i="16" s="1"/>
  <c r="A23" i="16" s="1"/>
  <c r="B22" i="16"/>
  <c r="G22" i="16"/>
  <c r="N22" i="11"/>
  <c r="C23" i="11"/>
  <c r="A24" i="11"/>
  <c r="M24" i="11" s="1"/>
  <c r="C32" i="41"/>
  <c r="E32" i="41" s="1"/>
  <c r="A22" i="34"/>
  <c r="D21" i="34"/>
  <c r="L33" i="10"/>
  <c r="H34" i="10"/>
  <c r="I34" i="10"/>
  <c r="J33" i="10"/>
  <c r="K33" i="10" s="1"/>
  <c r="E33" i="26"/>
  <c r="B34" i="26" s="1"/>
  <c r="C33" i="26"/>
  <c r="D33" i="26"/>
  <c r="A34" i="26"/>
  <c r="C41" i="63"/>
  <c r="A42" i="63"/>
  <c r="B34" i="10"/>
  <c r="C33" i="10"/>
  <c r="D33" i="10" s="1"/>
  <c r="E33" i="10"/>
  <c r="A34" i="10"/>
  <c r="E26" i="12"/>
  <c r="D26" i="12" s="1"/>
  <c r="B27" i="12" s="1"/>
  <c r="B47" i="30"/>
  <c r="C47" i="30" s="1"/>
  <c r="D47" i="30" s="1"/>
  <c r="A48" i="30"/>
  <c r="A22" i="17"/>
  <c r="D21" i="17"/>
  <c r="F21" i="55"/>
  <c r="A22" i="55" s="1"/>
  <c r="B22" i="55" s="1"/>
  <c r="E21" i="55" l="1"/>
  <c r="C22" i="55" s="1"/>
  <c r="E23" i="16"/>
  <c r="B23" i="16"/>
  <c r="G23" i="16"/>
  <c r="H22" i="16"/>
  <c r="C23" i="16" s="1"/>
  <c r="C27" i="12"/>
  <c r="E27" i="12" s="1"/>
  <c r="A28" i="12"/>
  <c r="A33" i="41"/>
  <c r="D32" i="41"/>
  <c r="D22" i="55"/>
  <c r="A35" i="10"/>
  <c r="C34" i="10"/>
  <c r="D34" i="10" s="1"/>
  <c r="E34" i="10"/>
  <c r="B35" i="10"/>
  <c r="E41" i="63"/>
  <c r="D41" i="63" s="1"/>
  <c r="B42" i="63" s="1"/>
  <c r="D34" i="26"/>
  <c r="A35" i="26"/>
  <c r="E34" i="26"/>
  <c r="B35" i="26" s="1"/>
  <c r="C34" i="26"/>
  <c r="B22" i="34"/>
  <c r="B48" i="30"/>
  <c r="C48" i="30" s="1"/>
  <c r="D48" i="30" s="1"/>
  <c r="A49" i="30"/>
  <c r="B22" i="17"/>
  <c r="C22" i="17" s="1"/>
  <c r="L34" i="10"/>
  <c r="J34" i="10"/>
  <c r="K34" i="10" s="1"/>
  <c r="H35" i="10"/>
  <c r="I35" i="10"/>
  <c r="E21" i="34"/>
  <c r="F21" i="34"/>
  <c r="E23" i="11"/>
  <c r="D23" i="11" s="1"/>
  <c r="B24" i="11" s="1"/>
  <c r="D23" i="16" l="1"/>
  <c r="F23" i="16" s="1"/>
  <c r="A25" i="11"/>
  <c r="M25" i="11" s="1"/>
  <c r="N23" i="11"/>
  <c r="C24" i="11"/>
  <c r="C42" i="63"/>
  <c r="A43" i="63"/>
  <c r="C22" i="34"/>
  <c r="E35" i="26"/>
  <c r="B36" i="26" s="1"/>
  <c r="C35" i="26"/>
  <c r="A36" i="26"/>
  <c r="D35" i="26"/>
  <c r="B36" i="10"/>
  <c r="C35" i="10"/>
  <c r="D35" i="10" s="1"/>
  <c r="E35" i="10"/>
  <c r="A36" i="10"/>
  <c r="J35" i="10"/>
  <c r="K35" i="10" s="1"/>
  <c r="L35" i="10"/>
  <c r="H36" i="10"/>
  <c r="I36" i="10"/>
  <c r="E22" i="17"/>
  <c r="B49" i="30"/>
  <c r="C49" i="30" s="1"/>
  <c r="D49" i="30" s="1"/>
  <c r="A50" i="30"/>
  <c r="F22" i="55"/>
  <c r="A23" i="55" s="1"/>
  <c r="B23" i="55" s="1"/>
  <c r="B33" i="41"/>
  <c r="D27" i="12"/>
  <c r="B28" i="12" s="1"/>
  <c r="H23" i="16" l="1"/>
  <c r="I23" i="16"/>
  <c r="A24" i="16" s="1"/>
  <c r="A23" i="17"/>
  <c r="D22" i="17"/>
  <c r="L36" i="10"/>
  <c r="H37" i="10"/>
  <c r="I37" i="10"/>
  <c r="J36" i="10"/>
  <c r="K36" i="10" s="1"/>
  <c r="E22" i="55"/>
  <c r="C23" i="55" s="1"/>
  <c r="E36" i="10"/>
  <c r="B37" i="10"/>
  <c r="A37" i="10"/>
  <c r="C36" i="10"/>
  <c r="D36" i="10" s="1"/>
  <c r="D36" i="26"/>
  <c r="A37" i="26"/>
  <c r="E36" i="26"/>
  <c r="B37" i="26" s="1"/>
  <c r="C36" i="26"/>
  <c r="A29" i="12"/>
  <c r="C28" i="12"/>
  <c r="C33" i="41"/>
  <c r="E33" i="41" s="1"/>
  <c r="B50" i="30"/>
  <c r="C50" i="30" s="1"/>
  <c r="D50" i="30" s="1"/>
  <c r="A51" i="30"/>
  <c r="D22" i="34"/>
  <c r="A23" i="34"/>
  <c r="E42" i="63"/>
  <c r="D42" i="63" s="1"/>
  <c r="B43" i="63" s="1"/>
  <c r="E24" i="11"/>
  <c r="D24" i="11" s="1"/>
  <c r="B25" i="11" s="1"/>
  <c r="B24" i="16" l="1"/>
  <c r="G24" i="16"/>
  <c r="E24" i="16"/>
  <c r="C24" i="16"/>
  <c r="A34" i="41"/>
  <c r="D33" i="41"/>
  <c r="C25" i="11"/>
  <c r="E25" i="11" s="1"/>
  <c r="N24" i="11"/>
  <c r="A26" i="11"/>
  <c r="M26" i="11" s="1"/>
  <c r="C43" i="63"/>
  <c r="E43" i="63" s="1"/>
  <c r="A44" i="63"/>
  <c r="B23" i="34"/>
  <c r="L37" i="10"/>
  <c r="H38" i="10"/>
  <c r="I38" i="10"/>
  <c r="J37" i="10"/>
  <c r="K37" i="10" s="1"/>
  <c r="D23" i="55"/>
  <c r="F23" i="55" s="1"/>
  <c r="A24" i="55" s="1"/>
  <c r="B24" i="55" s="1"/>
  <c r="B23" i="17"/>
  <c r="C23" i="17" s="1"/>
  <c r="E23" i="17" s="1"/>
  <c r="B51" i="30"/>
  <c r="C51" i="30" s="1"/>
  <c r="D51" i="30" s="1"/>
  <c r="A52" i="30"/>
  <c r="E28" i="12"/>
  <c r="D28" i="12" s="1"/>
  <c r="B29" i="12" s="1"/>
  <c r="E37" i="26"/>
  <c r="B38" i="26" s="1"/>
  <c r="C37" i="26"/>
  <c r="D37" i="26"/>
  <c r="A38" i="26"/>
  <c r="E22" i="34"/>
  <c r="F22" i="34"/>
  <c r="B38" i="10"/>
  <c r="C37" i="10"/>
  <c r="D37" i="10" s="1"/>
  <c r="E37" i="10"/>
  <c r="A38" i="10"/>
  <c r="D24" i="16" l="1"/>
  <c r="F24" i="16" s="1"/>
  <c r="A24" i="17"/>
  <c r="D23" i="17"/>
  <c r="A30" i="12"/>
  <c r="C29" i="12"/>
  <c r="E29" i="12" s="1"/>
  <c r="A39" i="10"/>
  <c r="C38" i="10"/>
  <c r="D38" i="10" s="1"/>
  <c r="E38" i="10"/>
  <c r="B39" i="10"/>
  <c r="C23" i="34"/>
  <c r="E23" i="55"/>
  <c r="C24" i="55" s="1"/>
  <c r="L38" i="10"/>
  <c r="J38" i="10"/>
  <c r="K38" i="10" s="1"/>
  <c r="H39" i="10"/>
  <c r="I39" i="10"/>
  <c r="B52" i="30"/>
  <c r="C52" i="30" s="1"/>
  <c r="D52" i="30" s="1"/>
  <c r="A53" i="30"/>
  <c r="D43" i="63"/>
  <c r="B44" i="63" s="1"/>
  <c r="D38" i="26"/>
  <c r="A39" i="26"/>
  <c r="E38" i="26"/>
  <c r="B39" i="26" s="1"/>
  <c r="C38" i="26"/>
  <c r="D25" i="11"/>
  <c r="B26" i="11" s="1"/>
  <c r="B34" i="41"/>
  <c r="C34" i="41" s="1"/>
  <c r="E34" i="41" s="1"/>
  <c r="H24" i="16" l="1"/>
  <c r="I24" i="16"/>
  <c r="A25" i="16" s="1"/>
  <c r="A35" i="41"/>
  <c r="D34" i="41"/>
  <c r="N25" i="11"/>
  <c r="A27" i="11"/>
  <c r="M27" i="11" s="1"/>
  <c r="C26" i="11"/>
  <c r="J39" i="10"/>
  <c r="K39" i="10" s="1"/>
  <c r="L39" i="10"/>
  <c r="H40" i="10"/>
  <c r="I40" i="10"/>
  <c r="D24" i="55"/>
  <c r="F24" i="55" s="1"/>
  <c r="A25" i="55" s="1"/>
  <c r="B25" i="55" s="1"/>
  <c r="C44" i="63"/>
  <c r="A45" i="63"/>
  <c r="A24" i="34"/>
  <c r="D23" i="34"/>
  <c r="E39" i="26"/>
  <c r="B40" i="26" s="1"/>
  <c r="C39" i="26"/>
  <c r="A40" i="26"/>
  <c r="D39" i="26"/>
  <c r="B53" i="30"/>
  <c r="C53" i="30" s="1"/>
  <c r="D53" i="30" s="1"/>
  <c r="A54" i="30"/>
  <c r="B40" i="10"/>
  <c r="C39" i="10"/>
  <c r="D39" i="10" s="1"/>
  <c r="E39" i="10"/>
  <c r="A40" i="10"/>
  <c r="D29" i="12"/>
  <c r="B30" i="12" s="1"/>
  <c r="B24" i="17"/>
  <c r="C24" i="17"/>
  <c r="E24" i="17" s="1"/>
  <c r="E25" i="16" l="1"/>
  <c r="C25" i="16"/>
  <c r="D25" i="16" s="1"/>
  <c r="B25" i="16"/>
  <c r="G25" i="16"/>
  <c r="A25" i="17"/>
  <c r="D24" i="17"/>
  <c r="D40" i="26"/>
  <c r="A41" i="26"/>
  <c r="E40" i="26"/>
  <c r="B41" i="26" s="1"/>
  <c r="C40" i="26"/>
  <c r="L40" i="10"/>
  <c r="H41" i="10"/>
  <c r="I41" i="10"/>
  <c r="J40" i="10"/>
  <c r="K40" i="10" s="1"/>
  <c r="E26" i="11"/>
  <c r="D26" i="11" s="1"/>
  <c r="B27" i="11" s="1"/>
  <c r="A31" i="12"/>
  <c r="C30" i="12"/>
  <c r="E30" i="12" s="1"/>
  <c r="E40" i="10"/>
  <c r="B41" i="10"/>
  <c r="A41" i="10"/>
  <c r="C40" i="10"/>
  <c r="D40" i="10" s="1"/>
  <c r="E23" i="34"/>
  <c r="F23" i="34"/>
  <c r="B54" i="30"/>
  <c r="C54" i="30" s="1"/>
  <c r="D54" i="30" s="1"/>
  <c r="A55" i="30"/>
  <c r="B35" i="41"/>
  <c r="B24" i="34"/>
  <c r="E44" i="63"/>
  <c r="D44" i="63" s="1"/>
  <c r="B45" i="63" s="1"/>
  <c r="E24" i="55"/>
  <c r="C25" i="55" s="1"/>
  <c r="F25" i="16" l="1"/>
  <c r="I25" i="16" s="1"/>
  <c r="A26" i="16" s="1"/>
  <c r="H25" i="16"/>
  <c r="N26" i="11"/>
  <c r="C27" i="11"/>
  <c r="A28" i="11"/>
  <c r="M28" i="11" s="1"/>
  <c r="C45" i="63"/>
  <c r="E45" i="63" s="1"/>
  <c r="A46" i="63"/>
  <c r="C35" i="41"/>
  <c r="E35" i="41" s="1"/>
  <c r="B42" i="10"/>
  <c r="C41" i="10"/>
  <c r="D41" i="10" s="1"/>
  <c r="E41" i="10"/>
  <c r="A42" i="10"/>
  <c r="D25" i="55"/>
  <c r="F25" i="55" s="1"/>
  <c r="A26" i="55" s="1"/>
  <c r="B26" i="55" s="1"/>
  <c r="C24" i="34"/>
  <c r="L41" i="10"/>
  <c r="H42" i="10"/>
  <c r="I42" i="10"/>
  <c r="J41" i="10"/>
  <c r="K41" i="10" s="1"/>
  <c r="B55" i="30"/>
  <c r="C55" i="30" s="1"/>
  <c r="D55" i="30" s="1"/>
  <c r="A56" i="30"/>
  <c r="D30" i="12"/>
  <c r="B31" i="12" s="1"/>
  <c r="E41" i="26"/>
  <c r="B42" i="26" s="1"/>
  <c r="C41" i="26"/>
  <c r="D41" i="26"/>
  <c r="A42" i="26"/>
  <c r="B25" i="17"/>
  <c r="C25" i="17" s="1"/>
  <c r="E26" i="16" l="1"/>
  <c r="G26" i="16"/>
  <c r="B26" i="16"/>
  <c r="C26" i="16"/>
  <c r="D26" i="16" s="1"/>
  <c r="A36" i="41"/>
  <c r="D35" i="41"/>
  <c r="E25" i="17"/>
  <c r="A43" i="10"/>
  <c r="C42" i="10"/>
  <c r="D42" i="10" s="1"/>
  <c r="E42" i="10"/>
  <c r="B43" i="10"/>
  <c r="D45" i="63"/>
  <c r="B46" i="63" s="1"/>
  <c r="D42" i="26"/>
  <c r="A43" i="26"/>
  <c r="E42" i="26"/>
  <c r="B43" i="26" s="1"/>
  <c r="C42" i="26"/>
  <c r="D24" i="34"/>
  <c r="A25" i="34"/>
  <c r="C31" i="12"/>
  <c r="E31" i="12" s="1"/>
  <c r="A32" i="12"/>
  <c r="L42" i="10"/>
  <c r="J42" i="10"/>
  <c r="K42" i="10" s="1"/>
  <c r="H43" i="10"/>
  <c r="I43" i="10"/>
  <c r="B56" i="30"/>
  <c r="C56" i="30" s="1"/>
  <c r="D56" i="30" s="1"/>
  <c r="A57" i="30"/>
  <c r="E25" i="55"/>
  <c r="C26" i="55" s="1"/>
  <c r="E27" i="11"/>
  <c r="D27" i="11" s="1"/>
  <c r="B28" i="11" s="1"/>
  <c r="F26" i="16" l="1"/>
  <c r="I26" i="16"/>
  <c r="A27" i="16" s="1"/>
  <c r="H26" i="16"/>
  <c r="A29" i="11"/>
  <c r="M29" i="11" s="1"/>
  <c r="N27" i="11"/>
  <c r="C28" i="11"/>
  <c r="D31" i="12"/>
  <c r="B32" i="12" s="1"/>
  <c r="A26" i="17"/>
  <c r="D25" i="17"/>
  <c r="J43" i="10"/>
  <c r="K43" i="10" s="1"/>
  <c r="L43" i="10"/>
  <c r="H44" i="10"/>
  <c r="I44" i="10"/>
  <c r="D26" i="55"/>
  <c r="F26" i="55" s="1"/>
  <c r="A27" i="55" s="1"/>
  <c r="B27" i="55" s="1"/>
  <c r="B25" i="34"/>
  <c r="E43" i="26"/>
  <c r="B44" i="26" s="1"/>
  <c r="C43" i="26"/>
  <c r="A44" i="26"/>
  <c r="D43" i="26"/>
  <c r="C46" i="63"/>
  <c r="E46" i="63" s="1"/>
  <c r="A47" i="63"/>
  <c r="B57" i="30"/>
  <c r="C57" i="30" s="1"/>
  <c r="D57" i="30" s="1"/>
  <c r="A58" i="30"/>
  <c r="E24" i="34"/>
  <c r="B44" i="10"/>
  <c r="C43" i="10"/>
  <c r="D43" i="10" s="1"/>
  <c r="E43" i="10"/>
  <c r="A44" i="10"/>
  <c r="C36" i="41"/>
  <c r="E36" i="41" s="1"/>
  <c r="B36" i="41"/>
  <c r="B27" i="16" l="1"/>
  <c r="G27" i="16"/>
  <c r="E27" i="16"/>
  <c r="C27" i="16"/>
  <c r="D27" i="16" s="1"/>
  <c r="F27" i="16" s="1"/>
  <c r="A37" i="41"/>
  <c r="D36" i="41"/>
  <c r="D46" i="63"/>
  <c r="B47" i="63" s="1"/>
  <c r="L44" i="10"/>
  <c r="H45" i="10"/>
  <c r="I45" i="10"/>
  <c r="J44" i="10"/>
  <c r="K44" i="10" s="1"/>
  <c r="B58" i="30"/>
  <c r="C58" i="30" s="1"/>
  <c r="D58" i="30" s="1"/>
  <c r="A59" i="30"/>
  <c r="B26" i="17"/>
  <c r="C26" i="17"/>
  <c r="E26" i="17"/>
  <c r="A27" i="17" s="1"/>
  <c r="D44" i="26"/>
  <c r="A45" i="26"/>
  <c r="E44" i="26"/>
  <c r="B45" i="26" s="1"/>
  <c r="C44" i="26"/>
  <c r="A33" i="12"/>
  <c r="C32" i="12"/>
  <c r="E32" i="12" s="1"/>
  <c r="B45" i="10"/>
  <c r="A45" i="10"/>
  <c r="C44" i="10"/>
  <c r="D44" i="10" s="1"/>
  <c r="E44" i="10"/>
  <c r="F24" i="34"/>
  <c r="C25" i="34" s="1"/>
  <c r="E26" i="55"/>
  <c r="C27" i="55" s="1"/>
  <c r="E28" i="11"/>
  <c r="D28" i="11" s="1"/>
  <c r="B29" i="11" s="1"/>
  <c r="I27" i="16" l="1"/>
  <c r="A28" i="16" s="1"/>
  <c r="E28" i="16" s="1"/>
  <c r="H27" i="16"/>
  <c r="C28" i="16" s="1"/>
  <c r="A26" i="34"/>
  <c r="D25" i="34"/>
  <c r="D27" i="55"/>
  <c r="F27" i="55" s="1"/>
  <c r="A28" i="55" s="1"/>
  <c r="B28" i="55" s="1"/>
  <c r="L45" i="10"/>
  <c r="H46" i="10"/>
  <c r="I46" i="10"/>
  <c r="J45" i="10"/>
  <c r="K45" i="10" s="1"/>
  <c r="C47" i="63"/>
  <c r="E47" i="63" s="1"/>
  <c r="A48" i="63"/>
  <c r="D32" i="12"/>
  <c r="B33" i="12" s="1"/>
  <c r="B59" i="30"/>
  <c r="C59" i="30" s="1"/>
  <c r="D59" i="30" s="1"/>
  <c r="A60" i="30"/>
  <c r="C29" i="11"/>
  <c r="N28" i="11"/>
  <c r="A30" i="11"/>
  <c r="M30" i="11" s="1"/>
  <c r="E45" i="26"/>
  <c r="B46" i="26" s="1"/>
  <c r="C45" i="26"/>
  <c r="D45" i="26"/>
  <c r="A46" i="26"/>
  <c r="C45" i="10"/>
  <c r="D45" i="10" s="1"/>
  <c r="E45" i="10"/>
  <c r="B46" i="10"/>
  <c r="A46" i="10"/>
  <c r="D26" i="17"/>
  <c r="B27" i="17" s="1"/>
  <c r="C37" i="41"/>
  <c r="E37" i="41" s="1"/>
  <c r="B37" i="41"/>
  <c r="G28" i="16" l="1"/>
  <c r="B28" i="16"/>
  <c r="D28" i="16"/>
  <c r="F28" i="16" s="1"/>
  <c r="A38" i="41"/>
  <c r="D37" i="41"/>
  <c r="C27" i="17"/>
  <c r="E27" i="17" s="1"/>
  <c r="D46" i="26"/>
  <c r="A47" i="26"/>
  <c r="E46" i="26"/>
  <c r="B47" i="26" s="1"/>
  <c r="C46" i="26"/>
  <c r="A34" i="12"/>
  <c r="C33" i="12"/>
  <c r="E25" i="34"/>
  <c r="F25" i="34" s="1"/>
  <c r="E29" i="11"/>
  <c r="D29" i="11" s="1"/>
  <c r="B30" i="11" s="1"/>
  <c r="A47" i="10"/>
  <c r="C46" i="10"/>
  <c r="D46" i="10" s="1"/>
  <c r="B47" i="10"/>
  <c r="E46" i="10"/>
  <c r="B60" i="30"/>
  <c r="C60" i="30" s="1"/>
  <c r="D60" i="30" s="1"/>
  <c r="A61" i="30"/>
  <c r="D47" i="63"/>
  <c r="B48" i="63" s="1"/>
  <c r="L46" i="10"/>
  <c r="J46" i="10"/>
  <c r="K46" i="10" s="1"/>
  <c r="H47" i="10"/>
  <c r="I47" i="10"/>
  <c r="E27" i="55"/>
  <c r="C28" i="55" s="1"/>
  <c r="B26" i="34"/>
  <c r="I28" i="16" l="1"/>
  <c r="A29" i="16" s="1"/>
  <c r="B29" i="16" s="1"/>
  <c r="H28" i="16"/>
  <c r="E29" i="16"/>
  <c r="A28" i="17"/>
  <c r="D27" i="17"/>
  <c r="N29" i="11"/>
  <c r="A31" i="11"/>
  <c r="M31" i="11" s="1"/>
  <c r="C30" i="11"/>
  <c r="J47" i="10"/>
  <c r="K47" i="10" s="1"/>
  <c r="L47" i="10"/>
  <c r="H48" i="10"/>
  <c r="I48" i="10"/>
  <c r="C48" i="63"/>
  <c r="E48" i="63" s="1"/>
  <c r="A49" i="63"/>
  <c r="B48" i="10"/>
  <c r="E47" i="10"/>
  <c r="A48" i="10"/>
  <c r="C47" i="10"/>
  <c r="D47" i="10" s="1"/>
  <c r="E47" i="26"/>
  <c r="B48" i="26" s="1"/>
  <c r="C47" i="26"/>
  <c r="A48" i="26"/>
  <c r="D47" i="26"/>
  <c r="B61" i="30"/>
  <c r="C61" i="30" s="1"/>
  <c r="D61" i="30" s="1"/>
  <c r="A62" i="30"/>
  <c r="C26" i="34"/>
  <c r="D28" i="55"/>
  <c r="F28" i="55" s="1"/>
  <c r="A29" i="55" s="1"/>
  <c r="B29" i="55" s="1"/>
  <c r="E33" i="12"/>
  <c r="D33" i="12" s="1"/>
  <c r="B34" i="12" s="1"/>
  <c r="B38" i="41"/>
  <c r="C38" i="41"/>
  <c r="E38" i="41" s="1"/>
  <c r="C29" i="16" l="1"/>
  <c r="G29" i="16"/>
  <c r="D29" i="16"/>
  <c r="F29" i="16" s="1"/>
  <c r="A39" i="41"/>
  <c r="D38" i="41"/>
  <c r="A35" i="12"/>
  <c r="C34" i="12"/>
  <c r="E34" i="12" s="1"/>
  <c r="E28" i="55"/>
  <c r="C29" i="55" s="1"/>
  <c r="B49" i="10"/>
  <c r="A49" i="10"/>
  <c r="C48" i="10"/>
  <c r="D48" i="10" s="1"/>
  <c r="E48" i="10"/>
  <c r="D26" i="34"/>
  <c r="A27" i="34"/>
  <c r="L48" i="10"/>
  <c r="H49" i="10"/>
  <c r="I49" i="10"/>
  <c r="J48" i="10"/>
  <c r="K48" i="10" s="1"/>
  <c r="E30" i="11"/>
  <c r="D30" i="11" s="1"/>
  <c r="B31" i="11" s="1"/>
  <c r="B62" i="30"/>
  <c r="C62" i="30" s="1"/>
  <c r="D62" i="30" s="1"/>
  <c r="A63" i="30"/>
  <c r="D48" i="26"/>
  <c r="A49" i="26"/>
  <c r="E48" i="26"/>
  <c r="B49" i="26" s="1"/>
  <c r="C48" i="26"/>
  <c r="D48" i="63"/>
  <c r="B49" i="63" s="1"/>
  <c r="B28" i="17"/>
  <c r="E28" i="17" s="1"/>
  <c r="C28" i="17"/>
  <c r="I29" i="16" l="1"/>
  <c r="A30" i="16" s="1"/>
  <c r="H29" i="16"/>
  <c r="A29" i="17"/>
  <c r="D28" i="17"/>
  <c r="C49" i="10"/>
  <c r="D49" i="10" s="1"/>
  <c r="E49" i="10"/>
  <c r="B50" i="10"/>
  <c r="A50" i="10"/>
  <c r="E49" i="63"/>
  <c r="C49" i="63"/>
  <c r="A50" i="63"/>
  <c r="N30" i="11"/>
  <c r="C31" i="11"/>
  <c r="E31" i="11" s="1"/>
  <c r="A32" i="11"/>
  <c r="M32" i="11" s="1"/>
  <c r="D29" i="55"/>
  <c r="F29" i="55" s="1"/>
  <c r="A30" i="55" s="1"/>
  <c r="B30" i="55" s="1"/>
  <c r="B63" i="30"/>
  <c r="C63" i="30" s="1"/>
  <c r="D63" i="30" s="1"/>
  <c r="A64" i="30"/>
  <c r="B27" i="34"/>
  <c r="D34" i="12"/>
  <c r="B35" i="12" s="1"/>
  <c r="E49" i="26"/>
  <c r="B50" i="26" s="1"/>
  <c r="C49" i="26"/>
  <c r="D49" i="26"/>
  <c r="A50" i="26"/>
  <c r="L49" i="10"/>
  <c r="H50" i="10"/>
  <c r="I50" i="10"/>
  <c r="J49" i="10"/>
  <c r="K49" i="10" s="1"/>
  <c r="E26" i="34"/>
  <c r="F26" i="34" s="1"/>
  <c r="B39" i="41"/>
  <c r="C39" i="41" s="1"/>
  <c r="E39" i="41" s="1"/>
  <c r="G30" i="16" l="1"/>
  <c r="E30" i="16"/>
  <c r="C30" i="16"/>
  <c r="B30" i="16"/>
  <c r="A40" i="41"/>
  <c r="D39" i="41"/>
  <c r="E29" i="55"/>
  <c r="C30" i="55" s="1"/>
  <c r="A51" i="10"/>
  <c r="C50" i="10"/>
  <c r="D50" i="10" s="1"/>
  <c r="B51" i="10"/>
  <c r="E50" i="10"/>
  <c r="D50" i="26"/>
  <c r="A51" i="26"/>
  <c r="E50" i="26"/>
  <c r="B51" i="26" s="1"/>
  <c r="C50" i="26"/>
  <c r="B64" i="30"/>
  <c r="C64" i="30" s="1"/>
  <c r="D64" i="30" s="1"/>
  <c r="A65" i="30"/>
  <c r="D49" i="63"/>
  <c r="B50" i="63" s="1"/>
  <c r="C27" i="34"/>
  <c r="C35" i="12"/>
  <c r="A36" i="12"/>
  <c r="L50" i="10"/>
  <c r="J50" i="10"/>
  <c r="K50" i="10" s="1"/>
  <c r="H51" i="10"/>
  <c r="I51" i="10"/>
  <c r="D31" i="11"/>
  <c r="B32" i="11" s="1"/>
  <c r="C29" i="17"/>
  <c r="B29" i="17"/>
  <c r="E29" i="17" s="1"/>
  <c r="D30" i="16" l="1"/>
  <c r="F30" i="16" s="1"/>
  <c r="I30" i="16" s="1"/>
  <c r="A31" i="16" s="1"/>
  <c r="A30" i="17"/>
  <c r="D29" i="17"/>
  <c r="A33" i="11"/>
  <c r="M33" i="11" s="1"/>
  <c r="N31" i="11"/>
  <c r="C32" i="11"/>
  <c r="J51" i="10"/>
  <c r="K51" i="10" s="1"/>
  <c r="L51" i="10"/>
  <c r="H52" i="10"/>
  <c r="I52" i="10"/>
  <c r="E35" i="12"/>
  <c r="D35" i="12" s="1"/>
  <c r="B36" i="12" s="1"/>
  <c r="A28" i="34"/>
  <c r="D27" i="34"/>
  <c r="D30" i="55"/>
  <c r="F30" i="55" s="1"/>
  <c r="A31" i="55" s="1"/>
  <c r="B31" i="55" s="1"/>
  <c r="C50" i="63"/>
  <c r="E50" i="63" s="1"/>
  <c r="A51" i="63"/>
  <c r="E51" i="26"/>
  <c r="B52" i="26" s="1"/>
  <c r="C51" i="26"/>
  <c r="A52" i="26"/>
  <c r="D51" i="26"/>
  <c r="B52" i="10"/>
  <c r="E51" i="10"/>
  <c r="A52" i="10"/>
  <c r="C51" i="10"/>
  <c r="D51" i="10" s="1"/>
  <c r="B65" i="30"/>
  <c r="C65" i="30" s="1"/>
  <c r="D65" i="30" s="1"/>
  <c r="A66" i="30"/>
  <c r="B40" i="41"/>
  <c r="E40" i="41" s="1"/>
  <c r="C40" i="41"/>
  <c r="H30" i="16" l="1"/>
  <c r="B31" i="16"/>
  <c r="G31" i="16"/>
  <c r="E31" i="16"/>
  <c r="C31" i="16"/>
  <c r="D31" i="16" s="1"/>
  <c r="F31" i="16" s="1"/>
  <c r="I31" i="16" s="1"/>
  <c r="A32" i="16" s="1"/>
  <c r="A41" i="41"/>
  <c r="D40" i="41"/>
  <c r="A37" i="12"/>
  <c r="C36" i="12"/>
  <c r="E36" i="12" s="1"/>
  <c r="B66" i="30"/>
  <c r="C66" i="30" s="1"/>
  <c r="D66" i="30" s="1"/>
  <c r="A67" i="30"/>
  <c r="D50" i="63"/>
  <c r="B51" i="63" s="1"/>
  <c r="E32" i="11"/>
  <c r="D32" i="11" s="1"/>
  <c r="B33" i="11" s="1"/>
  <c r="B28" i="34"/>
  <c r="B53" i="10"/>
  <c r="A53" i="10"/>
  <c r="C52" i="10"/>
  <c r="D52" i="10" s="1"/>
  <c r="E52" i="10"/>
  <c r="E30" i="55"/>
  <c r="C31" i="55" s="1"/>
  <c r="B30" i="17"/>
  <c r="C30" i="17" s="1"/>
  <c r="D52" i="26"/>
  <c r="A53" i="26"/>
  <c r="E52" i="26"/>
  <c r="B53" i="26" s="1"/>
  <c r="C52" i="26"/>
  <c r="E27" i="34"/>
  <c r="F27" i="34"/>
  <c r="L52" i="10"/>
  <c r="H53" i="10"/>
  <c r="I53" i="10"/>
  <c r="J52" i="10"/>
  <c r="K52" i="10" s="1"/>
  <c r="E32" i="16" l="1"/>
  <c r="B32" i="16"/>
  <c r="H31" i="16"/>
  <c r="C32" i="16" s="1"/>
  <c r="C33" i="11"/>
  <c r="N32" i="11"/>
  <c r="A34" i="11"/>
  <c r="M34" i="11" s="1"/>
  <c r="L53" i="10"/>
  <c r="H54" i="10"/>
  <c r="I54" i="10"/>
  <c r="J53" i="10"/>
  <c r="K53" i="10" s="1"/>
  <c r="C28" i="34"/>
  <c r="B67" i="30"/>
  <c r="C67" i="30" s="1"/>
  <c r="D67" i="30" s="1"/>
  <c r="A68" i="30"/>
  <c r="E30" i="17"/>
  <c r="D31" i="55"/>
  <c r="C53" i="10"/>
  <c r="D53" i="10" s="1"/>
  <c r="E53" i="10"/>
  <c r="B54" i="10"/>
  <c r="A54" i="10"/>
  <c r="E53" i="26"/>
  <c r="B54" i="26" s="1"/>
  <c r="C53" i="26"/>
  <c r="D53" i="26"/>
  <c r="A54" i="26"/>
  <c r="C51" i="63"/>
  <c r="A52" i="63"/>
  <c r="D36" i="12"/>
  <c r="B37" i="12" s="1"/>
  <c r="B41" i="41"/>
  <c r="C41" i="41" s="1"/>
  <c r="D32" i="16" l="1"/>
  <c r="F32" i="16" s="1"/>
  <c r="G32" i="16" s="1"/>
  <c r="B68" i="30"/>
  <c r="C68" i="30" s="1"/>
  <c r="D68" i="30" s="1"/>
  <c r="A69" i="30"/>
  <c r="L54" i="10"/>
  <c r="J54" i="10"/>
  <c r="K54" i="10" s="1"/>
  <c r="H55" i="10"/>
  <c r="I55" i="10"/>
  <c r="A55" i="10"/>
  <c r="C54" i="10"/>
  <c r="D54" i="10" s="1"/>
  <c r="B55" i="10"/>
  <c r="E54" i="10"/>
  <c r="E41" i="41"/>
  <c r="F31" i="55"/>
  <c r="A32" i="55" s="1"/>
  <c r="B32" i="55" s="1"/>
  <c r="D28" i="34"/>
  <c r="A29" i="34"/>
  <c r="A38" i="12"/>
  <c r="C37" i="12"/>
  <c r="E37" i="12" s="1"/>
  <c r="E51" i="63"/>
  <c r="D51" i="63" s="1"/>
  <c r="B52" i="63" s="1"/>
  <c r="D54" i="26"/>
  <c r="A55" i="26"/>
  <c r="E54" i="26"/>
  <c r="B55" i="26" s="1"/>
  <c r="C54" i="26"/>
  <c r="A31" i="17"/>
  <c r="D30" i="17"/>
  <c r="E33" i="11"/>
  <c r="D33" i="11" s="1"/>
  <c r="B34" i="11" s="1"/>
  <c r="I32" i="16" l="1"/>
  <c r="A33" i="16" s="1"/>
  <c r="H32" i="16"/>
  <c r="C52" i="63"/>
  <c r="A53" i="63"/>
  <c r="N33" i="11"/>
  <c r="A35" i="11"/>
  <c r="M35" i="11" s="1"/>
  <c r="C34" i="11"/>
  <c r="E28" i="34"/>
  <c r="F28" i="34" s="1"/>
  <c r="B56" i="10"/>
  <c r="E55" i="10"/>
  <c r="A56" i="10"/>
  <c r="C55" i="10"/>
  <c r="D55" i="10" s="1"/>
  <c r="B31" i="17"/>
  <c r="C31" i="17"/>
  <c r="E31" i="17" s="1"/>
  <c r="D37" i="12"/>
  <c r="B38" i="12" s="1"/>
  <c r="A42" i="41"/>
  <c r="D41" i="41"/>
  <c r="E55" i="26"/>
  <c r="B56" i="26" s="1"/>
  <c r="C55" i="26"/>
  <c r="A56" i="26"/>
  <c r="D55" i="26"/>
  <c r="B29" i="34"/>
  <c r="E31" i="55"/>
  <c r="C32" i="55" s="1"/>
  <c r="J55" i="10"/>
  <c r="K55" i="10" s="1"/>
  <c r="L55" i="10"/>
  <c r="H56" i="10"/>
  <c r="I56" i="10"/>
  <c r="B69" i="30"/>
  <c r="C69" i="30" s="1"/>
  <c r="D69" i="30" s="1"/>
  <c r="A70" i="30"/>
  <c r="G33" i="16" l="1"/>
  <c r="B33" i="16"/>
  <c r="C33" i="16"/>
  <c r="D33" i="16" s="1"/>
  <c r="F33" i="16" s="1"/>
  <c r="A32" i="17"/>
  <c r="D31" i="17"/>
  <c r="A39" i="12"/>
  <c r="C38" i="12"/>
  <c r="B57" i="10"/>
  <c r="A57" i="10"/>
  <c r="C56" i="10"/>
  <c r="D56" i="10" s="1"/>
  <c r="E56" i="10"/>
  <c r="D56" i="26"/>
  <c r="A57" i="26"/>
  <c r="E56" i="26"/>
  <c r="B57" i="26" s="1"/>
  <c r="C56" i="26"/>
  <c r="B70" i="30"/>
  <c r="C70" i="30" s="1"/>
  <c r="D70" i="30" s="1"/>
  <c r="A71" i="30"/>
  <c r="C29" i="34"/>
  <c r="L56" i="10"/>
  <c r="H57" i="10"/>
  <c r="I57" i="10"/>
  <c r="J56" i="10"/>
  <c r="K56" i="10" s="1"/>
  <c r="D32" i="55"/>
  <c r="F32" i="55" s="1"/>
  <c r="A33" i="55" s="1"/>
  <c r="B33" i="55" s="1"/>
  <c r="B42" i="41"/>
  <c r="E42" i="41" s="1"/>
  <c r="C42" i="41"/>
  <c r="E34" i="11"/>
  <c r="D34" i="11" s="1"/>
  <c r="B35" i="11" s="1"/>
  <c r="E52" i="63"/>
  <c r="D52" i="63" s="1"/>
  <c r="B53" i="63" s="1"/>
  <c r="I33" i="16" l="1"/>
  <c r="A34" i="16" s="1"/>
  <c r="G34" i="16" s="1"/>
  <c r="E33" i="16"/>
  <c r="H33" i="16"/>
  <c r="C34" i="16" s="1"/>
  <c r="A43" i="41"/>
  <c r="D42" i="41"/>
  <c r="C53" i="63"/>
  <c r="A54" i="63"/>
  <c r="N34" i="11"/>
  <c r="C35" i="11"/>
  <c r="E35" i="11" s="1"/>
  <c r="A36" i="11"/>
  <c r="M36" i="11" s="1"/>
  <c r="L57" i="10"/>
  <c r="H58" i="10"/>
  <c r="I58" i="10"/>
  <c r="J57" i="10"/>
  <c r="K57" i="10" s="1"/>
  <c r="A30" i="34"/>
  <c r="D29" i="34"/>
  <c r="E57" i="26"/>
  <c r="B58" i="26" s="1"/>
  <c r="C57" i="26"/>
  <c r="D57" i="26"/>
  <c r="A58" i="26"/>
  <c r="B71" i="30"/>
  <c r="C71" i="30" s="1"/>
  <c r="D71" i="30" s="1"/>
  <c r="A72" i="30"/>
  <c r="E32" i="55"/>
  <c r="C33" i="55" s="1"/>
  <c r="C57" i="10"/>
  <c r="D57" i="10" s="1"/>
  <c r="E57" i="10"/>
  <c r="B58" i="10"/>
  <c r="A58" i="10"/>
  <c r="E38" i="12"/>
  <c r="D38" i="12" s="1"/>
  <c r="B39" i="12" s="1"/>
  <c r="B32" i="17"/>
  <c r="C32" i="17" s="1"/>
  <c r="E34" i="16" l="1"/>
  <c r="B34" i="16"/>
  <c r="D34" i="16"/>
  <c r="F34" i="16" s="1"/>
  <c r="D33" i="55"/>
  <c r="C39" i="12"/>
  <c r="E39" i="12" s="1"/>
  <c r="A40" i="12"/>
  <c r="D58" i="26"/>
  <c r="A59" i="26"/>
  <c r="E58" i="26"/>
  <c r="B59" i="26" s="1"/>
  <c r="C58" i="26"/>
  <c r="B72" i="30"/>
  <c r="C72" i="30" s="1"/>
  <c r="D72" i="30" s="1"/>
  <c r="A73" i="30"/>
  <c r="E29" i="34"/>
  <c r="F29" i="34" s="1"/>
  <c r="L58" i="10"/>
  <c r="J58" i="10"/>
  <c r="K58" i="10" s="1"/>
  <c r="H59" i="10"/>
  <c r="I59" i="10"/>
  <c r="E53" i="63"/>
  <c r="D53" i="63" s="1"/>
  <c r="B54" i="63" s="1"/>
  <c r="D35" i="11"/>
  <c r="B36" i="11" s="1"/>
  <c r="A59" i="10"/>
  <c r="C58" i="10"/>
  <c r="D58" i="10" s="1"/>
  <c r="B59" i="10"/>
  <c r="E58" i="10"/>
  <c r="E32" i="17"/>
  <c r="B30" i="34"/>
  <c r="B43" i="41"/>
  <c r="I34" i="16" l="1"/>
  <c r="A35" i="16" s="1"/>
  <c r="H34" i="16"/>
  <c r="C54" i="63"/>
  <c r="A55" i="63"/>
  <c r="C43" i="41"/>
  <c r="E43" i="41" s="1"/>
  <c r="J59" i="10"/>
  <c r="K59" i="10" s="1"/>
  <c r="L59" i="10"/>
  <c r="H60" i="10"/>
  <c r="I60" i="10"/>
  <c r="D39" i="12"/>
  <c r="B40" i="12" s="1"/>
  <c r="A33" i="17"/>
  <c r="D32" i="17"/>
  <c r="C30" i="34"/>
  <c r="B73" i="30"/>
  <c r="C73" i="30" s="1"/>
  <c r="D73" i="30" s="1"/>
  <c r="A74" i="30"/>
  <c r="E59" i="26"/>
  <c r="B60" i="26" s="1"/>
  <c r="C59" i="26"/>
  <c r="A60" i="26"/>
  <c r="D59" i="26"/>
  <c r="A37" i="11"/>
  <c r="M37" i="11" s="1"/>
  <c r="N35" i="11"/>
  <c r="C36" i="11"/>
  <c r="B60" i="10"/>
  <c r="E59" i="10"/>
  <c r="A60" i="10"/>
  <c r="C59" i="10"/>
  <c r="D59" i="10" s="1"/>
  <c r="F33" i="55"/>
  <c r="A34" i="55" s="1"/>
  <c r="B34" i="55" s="1"/>
  <c r="E33" i="55" l="1"/>
  <c r="C34" i="55" s="1"/>
  <c r="E35" i="16"/>
  <c r="C35" i="16"/>
  <c r="D35" i="16" s="1"/>
  <c r="B35" i="16"/>
  <c r="G35" i="16"/>
  <c r="A44" i="41"/>
  <c r="D43" i="41"/>
  <c r="E36" i="11"/>
  <c r="D36" i="11" s="1"/>
  <c r="B37" i="11" s="1"/>
  <c r="D30" i="34"/>
  <c r="A31" i="34"/>
  <c r="L60" i="10"/>
  <c r="H61" i="10"/>
  <c r="I61" i="10"/>
  <c r="J60" i="10"/>
  <c r="K60" i="10" s="1"/>
  <c r="D34" i="55"/>
  <c r="D60" i="26"/>
  <c r="A61" i="26"/>
  <c r="E60" i="26"/>
  <c r="B61" i="26" s="1"/>
  <c r="C60" i="26"/>
  <c r="B74" i="30"/>
  <c r="C74" i="30" s="1"/>
  <c r="D74" i="30" s="1"/>
  <c r="A75" i="30"/>
  <c r="B33" i="17"/>
  <c r="C33" i="17" s="1"/>
  <c r="B61" i="10"/>
  <c r="A61" i="10"/>
  <c r="C60" i="10"/>
  <c r="D60" i="10" s="1"/>
  <c r="E60" i="10"/>
  <c r="A41" i="12"/>
  <c r="C40" i="12"/>
  <c r="E54" i="63"/>
  <c r="D54" i="63" s="1"/>
  <c r="B55" i="63" s="1"/>
  <c r="H35" i="16" l="1"/>
  <c r="F35" i="16"/>
  <c r="I35" i="16" s="1"/>
  <c r="A36" i="16" s="1"/>
  <c r="C37" i="11"/>
  <c r="N36" i="11"/>
  <c r="A38" i="11"/>
  <c r="M38" i="11" s="1"/>
  <c r="C55" i="63"/>
  <c r="A56" i="63"/>
  <c r="E33" i="17"/>
  <c r="B31" i="34"/>
  <c r="C61" i="10"/>
  <c r="D61" i="10" s="1"/>
  <c r="E61" i="10"/>
  <c r="B62" i="10"/>
  <c r="A62" i="10"/>
  <c r="L61" i="10"/>
  <c r="H62" i="10"/>
  <c r="I62" i="10"/>
  <c r="J61" i="10"/>
  <c r="K61" i="10" s="1"/>
  <c r="E30" i="34"/>
  <c r="F30" i="34" s="1"/>
  <c r="E40" i="12"/>
  <c r="D40" i="12" s="1"/>
  <c r="B41" i="12" s="1"/>
  <c r="B75" i="30"/>
  <c r="C75" i="30" s="1"/>
  <c r="D75" i="30" s="1"/>
  <c r="A76" i="30"/>
  <c r="E61" i="26"/>
  <c r="B62" i="26" s="1"/>
  <c r="C61" i="26"/>
  <c r="D61" i="26"/>
  <c r="A62" i="26"/>
  <c r="F34" i="55"/>
  <c r="A35" i="55" s="1"/>
  <c r="B35" i="55" s="1"/>
  <c r="C44" i="41"/>
  <c r="B44" i="41"/>
  <c r="E44" i="41" s="1"/>
  <c r="E36" i="16" l="1"/>
  <c r="C36" i="16"/>
  <c r="D36" i="16" s="1"/>
  <c r="B36" i="16"/>
  <c r="G36" i="16"/>
  <c r="A45" i="41"/>
  <c r="D44" i="41"/>
  <c r="C41" i="12"/>
  <c r="E41" i="12" s="1"/>
  <c r="A42" i="12"/>
  <c r="B76" i="30"/>
  <c r="C76" i="30" s="1"/>
  <c r="D76" i="30" s="1"/>
  <c r="A77" i="30"/>
  <c r="C31" i="34"/>
  <c r="A34" i="17"/>
  <c r="D33" i="17"/>
  <c r="E34" i="55"/>
  <c r="C35" i="55" s="1"/>
  <c r="E55" i="63"/>
  <c r="D55" i="63" s="1"/>
  <c r="B56" i="63" s="1"/>
  <c r="D62" i="26"/>
  <c r="A63" i="26"/>
  <c r="E62" i="26"/>
  <c r="B63" i="26" s="1"/>
  <c r="C62" i="26"/>
  <c r="L62" i="10"/>
  <c r="J62" i="10"/>
  <c r="K62" i="10" s="1"/>
  <c r="H63" i="10"/>
  <c r="I63" i="10"/>
  <c r="A63" i="10"/>
  <c r="C62" i="10"/>
  <c r="D62" i="10" s="1"/>
  <c r="B63" i="10"/>
  <c r="E62" i="10"/>
  <c r="E37" i="11"/>
  <c r="D37" i="11" s="1"/>
  <c r="B38" i="11" s="1"/>
  <c r="F36" i="16" l="1"/>
  <c r="I36" i="16" s="1"/>
  <c r="A37" i="16" s="1"/>
  <c r="H36" i="16"/>
  <c r="C56" i="63"/>
  <c r="A57" i="63"/>
  <c r="N37" i="11"/>
  <c r="A39" i="11"/>
  <c r="M39" i="11" s="1"/>
  <c r="C38" i="11"/>
  <c r="B64" i="10"/>
  <c r="E63" i="10"/>
  <c r="A64" i="10"/>
  <c r="C63" i="10"/>
  <c r="D63" i="10" s="1"/>
  <c r="B45" i="41"/>
  <c r="C45" i="41" s="1"/>
  <c r="B77" i="30"/>
  <c r="C77" i="30" s="1"/>
  <c r="D77" i="30" s="1"/>
  <c r="A78" i="30"/>
  <c r="B34" i="17"/>
  <c r="C34" i="17"/>
  <c r="E34" i="17"/>
  <c r="A35" i="17" s="1"/>
  <c r="D41" i="12"/>
  <c r="B42" i="12" s="1"/>
  <c r="J63" i="10"/>
  <c r="K63" i="10" s="1"/>
  <c r="L63" i="10"/>
  <c r="H64" i="10"/>
  <c r="I64" i="10"/>
  <c r="E63" i="26"/>
  <c r="B64" i="26" s="1"/>
  <c r="C63" i="26"/>
  <c r="A64" i="26"/>
  <c r="D63" i="26"/>
  <c r="D35" i="55"/>
  <c r="A32" i="34"/>
  <c r="D31" i="34"/>
  <c r="C37" i="16" l="1"/>
  <c r="B37" i="16"/>
  <c r="G37" i="16"/>
  <c r="E37" i="16"/>
  <c r="D37" i="16"/>
  <c r="F37" i="16" s="1"/>
  <c r="B32" i="34"/>
  <c r="L64" i="10"/>
  <c r="H65" i="10"/>
  <c r="I65" i="10"/>
  <c r="J64" i="10"/>
  <c r="K64" i="10" s="1"/>
  <c r="C42" i="12"/>
  <c r="A43" i="12"/>
  <c r="B78" i="30"/>
  <c r="C78" i="30" s="1"/>
  <c r="D78" i="30" s="1"/>
  <c r="A79" i="30"/>
  <c r="E45" i="41"/>
  <c r="E31" i="34"/>
  <c r="F31" i="34"/>
  <c r="B65" i="10"/>
  <c r="A65" i="10"/>
  <c r="C64" i="10"/>
  <c r="D64" i="10" s="1"/>
  <c r="E64" i="10"/>
  <c r="F35" i="55"/>
  <c r="A36" i="55" s="1"/>
  <c r="B36" i="55" s="1"/>
  <c r="D64" i="26"/>
  <c r="A65" i="26"/>
  <c r="E64" i="26"/>
  <c r="B65" i="26" s="1"/>
  <c r="C64" i="26"/>
  <c r="D34" i="17"/>
  <c r="B35" i="17" s="1"/>
  <c r="E38" i="11"/>
  <c r="D38" i="11" s="1"/>
  <c r="B39" i="11" s="1"/>
  <c r="E56" i="63"/>
  <c r="D56" i="63" s="1"/>
  <c r="B57" i="63" s="1"/>
  <c r="I37" i="16" l="1"/>
  <c r="A38" i="16" s="1"/>
  <c r="H37" i="16"/>
  <c r="N38" i="11"/>
  <c r="C39" i="11"/>
  <c r="A40" i="11"/>
  <c r="M40" i="11" s="1"/>
  <c r="C35" i="17"/>
  <c r="E35" i="17" s="1"/>
  <c r="C57" i="63"/>
  <c r="E57" i="63" s="1"/>
  <c r="A58" i="63"/>
  <c r="C32" i="34"/>
  <c r="E42" i="12"/>
  <c r="D42" i="12" s="1"/>
  <c r="B43" i="12" s="1"/>
  <c r="E65" i="26"/>
  <c r="B66" i="26" s="1"/>
  <c r="C65" i="26"/>
  <c r="D65" i="26"/>
  <c r="A66" i="26"/>
  <c r="A46" i="41"/>
  <c r="D45" i="41"/>
  <c r="E35" i="55"/>
  <c r="C36" i="55" s="1"/>
  <c r="C65" i="10"/>
  <c r="D65" i="10" s="1"/>
  <c r="E65" i="10"/>
  <c r="B66" i="10"/>
  <c r="A66" i="10"/>
  <c r="B79" i="30"/>
  <c r="C79" i="30" s="1"/>
  <c r="D79" i="30" s="1"/>
  <c r="A80" i="30"/>
  <c r="L65" i="10"/>
  <c r="H66" i="10"/>
  <c r="I66" i="10"/>
  <c r="J65" i="10"/>
  <c r="K65" i="10" s="1"/>
  <c r="B38" i="16" l="1"/>
  <c r="C38" i="16"/>
  <c r="G38" i="16"/>
  <c r="E38" i="16"/>
  <c r="A36" i="17"/>
  <c r="D35" i="17"/>
  <c r="C43" i="12"/>
  <c r="E43" i="12" s="1"/>
  <c r="A44" i="12"/>
  <c r="A67" i="10"/>
  <c r="C66" i="10"/>
  <c r="D66" i="10" s="1"/>
  <c r="B67" i="10"/>
  <c r="E66" i="10"/>
  <c r="B80" i="30"/>
  <c r="C80" i="30" s="1"/>
  <c r="D80" i="30" s="1"/>
  <c r="A81" i="30"/>
  <c r="B46" i="41"/>
  <c r="C46" i="41" s="1"/>
  <c r="D66" i="26"/>
  <c r="A67" i="26"/>
  <c r="E66" i="26"/>
  <c r="B67" i="26" s="1"/>
  <c r="C66" i="26"/>
  <c r="L66" i="10"/>
  <c r="J66" i="10"/>
  <c r="K66" i="10" s="1"/>
  <c r="H67" i="10"/>
  <c r="I67" i="10"/>
  <c r="D36" i="55"/>
  <c r="F36" i="55" s="1"/>
  <c r="A37" i="55" s="1"/>
  <c r="B37" i="55" s="1"/>
  <c r="D32" i="34"/>
  <c r="A33" i="34"/>
  <c r="D57" i="63"/>
  <c r="B58" i="63" s="1"/>
  <c r="E39" i="11"/>
  <c r="D39" i="11" s="1"/>
  <c r="B40" i="11" s="1"/>
  <c r="D38" i="16" l="1"/>
  <c r="F38" i="16" s="1"/>
  <c r="A41" i="11"/>
  <c r="M41" i="11" s="1"/>
  <c r="N39" i="11"/>
  <c r="B41" i="11"/>
  <c r="E40" i="11"/>
  <c r="C40" i="11"/>
  <c r="D40" i="11" s="1"/>
  <c r="C58" i="63"/>
  <c r="A59" i="63"/>
  <c r="E32" i="34"/>
  <c r="F32" i="34" s="1"/>
  <c r="J67" i="10"/>
  <c r="K67" i="10" s="1"/>
  <c r="L67" i="10"/>
  <c r="H68" i="10"/>
  <c r="I68" i="10"/>
  <c r="D43" i="12"/>
  <c r="B44" i="12" s="1"/>
  <c r="E36" i="55"/>
  <c r="C37" i="55" s="1"/>
  <c r="E46" i="41"/>
  <c r="B81" i="30"/>
  <c r="C81" i="30" s="1"/>
  <c r="D81" i="30" s="1"/>
  <c r="A82" i="30"/>
  <c r="B68" i="10"/>
  <c r="E67" i="10"/>
  <c r="A68" i="10"/>
  <c r="C67" i="10"/>
  <c r="D67" i="10" s="1"/>
  <c r="B33" i="34"/>
  <c r="F33" i="34"/>
  <c r="E67" i="26"/>
  <c r="B68" i="26" s="1"/>
  <c r="C67" i="26"/>
  <c r="A68" i="26"/>
  <c r="D67" i="26"/>
  <c r="B36" i="17"/>
  <c r="C36" i="17" s="1"/>
  <c r="I38" i="16" l="1"/>
  <c r="A39" i="16" s="1"/>
  <c r="H38" i="16"/>
  <c r="B82" i="30"/>
  <c r="C82" i="30" s="1"/>
  <c r="D82" i="30" s="1"/>
  <c r="A83" i="30"/>
  <c r="A45" i="12"/>
  <c r="C44" i="12"/>
  <c r="E44" i="12" s="1"/>
  <c r="E36" i="17"/>
  <c r="D68" i="26"/>
  <c r="A69" i="26"/>
  <c r="E68" i="26"/>
  <c r="B69" i="26" s="1"/>
  <c r="C68" i="26"/>
  <c r="L68" i="10"/>
  <c r="H69" i="10"/>
  <c r="I69" i="10"/>
  <c r="J68" i="10"/>
  <c r="K68" i="10" s="1"/>
  <c r="B42" i="11"/>
  <c r="C41" i="11"/>
  <c r="D41" i="11" s="1"/>
  <c r="N40" i="11"/>
  <c r="E41" i="11"/>
  <c r="A42" i="11"/>
  <c r="M42" i="11" s="1"/>
  <c r="A47" i="41"/>
  <c r="D46" i="41"/>
  <c r="C33" i="34"/>
  <c r="E58" i="63"/>
  <c r="D58" i="63" s="1"/>
  <c r="B59" i="63" s="1"/>
  <c r="C68" i="10"/>
  <c r="D68" i="10" s="1"/>
  <c r="B69" i="10"/>
  <c r="A69" i="10"/>
  <c r="E68" i="10"/>
  <c r="D37" i="55"/>
  <c r="G39" i="16" l="1"/>
  <c r="E39" i="16"/>
  <c r="C39" i="16"/>
  <c r="D39" i="16" s="1"/>
  <c r="B39" i="16"/>
  <c r="C59" i="63"/>
  <c r="A60" i="63"/>
  <c r="L69" i="10"/>
  <c r="H70" i="10"/>
  <c r="I70" i="10"/>
  <c r="J69" i="10"/>
  <c r="K69" i="10" s="1"/>
  <c r="A37" i="17"/>
  <c r="D36" i="17"/>
  <c r="N41" i="11"/>
  <c r="A43" i="11"/>
  <c r="M43" i="11" s="1"/>
  <c r="C42" i="11"/>
  <c r="D42" i="11" s="1"/>
  <c r="B43" i="11"/>
  <c r="E42" i="11"/>
  <c r="D44" i="12"/>
  <c r="B45" i="12" s="1"/>
  <c r="A84" i="30"/>
  <c r="B83" i="30"/>
  <c r="C83" i="30" s="1"/>
  <c r="D83" i="30" s="1"/>
  <c r="A34" i="34"/>
  <c r="D33" i="34"/>
  <c r="E33" i="34" s="1"/>
  <c r="C34" i="34"/>
  <c r="B70" i="10"/>
  <c r="E69" i="10"/>
  <c r="C69" i="10"/>
  <c r="D69" i="10" s="1"/>
  <c r="A70" i="10"/>
  <c r="F37" i="55"/>
  <c r="A38" i="55" s="1"/>
  <c r="B38" i="55" s="1"/>
  <c r="B47" i="41"/>
  <c r="C47" i="41"/>
  <c r="E47" i="41" s="1"/>
  <c r="E69" i="26"/>
  <c r="B70" i="26" s="1"/>
  <c r="C69" i="26"/>
  <c r="D69" i="26"/>
  <c r="A70" i="26"/>
  <c r="F39" i="16" l="1"/>
  <c r="I39" i="16" s="1"/>
  <c r="A40" i="16" s="1"/>
  <c r="H39" i="16"/>
  <c r="A48" i="41"/>
  <c r="D47" i="41"/>
  <c r="D70" i="26"/>
  <c r="A71" i="26"/>
  <c r="E70" i="26"/>
  <c r="B71" i="26" s="1"/>
  <c r="C70" i="26"/>
  <c r="B34" i="34"/>
  <c r="F34" i="34"/>
  <c r="L70" i="10"/>
  <c r="J70" i="10"/>
  <c r="K70" i="10" s="1"/>
  <c r="H71" i="10"/>
  <c r="I71" i="10"/>
  <c r="A71" i="10"/>
  <c r="C70" i="10"/>
  <c r="D70" i="10" s="1"/>
  <c r="B71" i="10"/>
  <c r="E70" i="10"/>
  <c r="E43" i="11"/>
  <c r="N42" i="11"/>
  <c r="B44" i="11"/>
  <c r="C43" i="11"/>
  <c r="D43" i="11" s="1"/>
  <c r="A44" i="11"/>
  <c r="M44" i="11" s="1"/>
  <c r="A35" i="34"/>
  <c r="D34" i="34"/>
  <c r="E34" i="34" s="1"/>
  <c r="C35" i="34"/>
  <c r="B84" i="30"/>
  <c r="C84" i="30" s="1"/>
  <c r="D84" i="30" s="1"/>
  <c r="A85" i="30"/>
  <c r="B37" i="17"/>
  <c r="C37" i="17" s="1"/>
  <c r="E37" i="17" s="1"/>
  <c r="A46" i="12"/>
  <c r="C45" i="12"/>
  <c r="E45" i="12" s="1"/>
  <c r="E37" i="55"/>
  <c r="C38" i="55" s="1"/>
  <c r="E59" i="63"/>
  <c r="D59" i="63" s="1"/>
  <c r="B60" i="63" s="1"/>
  <c r="E40" i="16" l="1"/>
  <c r="B40" i="16"/>
  <c r="G40" i="16"/>
  <c r="C40" i="16"/>
  <c r="D40" i="16" s="1"/>
  <c r="F40" i="16" s="1"/>
  <c r="A38" i="17"/>
  <c r="D37" i="17"/>
  <c r="C60" i="63"/>
  <c r="A61" i="63"/>
  <c r="B72" i="10"/>
  <c r="E71" i="10"/>
  <c r="A72" i="10"/>
  <c r="C71" i="10"/>
  <c r="D71" i="10" s="1"/>
  <c r="C36" i="34"/>
  <c r="D35" i="34"/>
  <c r="E35" i="34" s="1"/>
  <c r="A36" i="34"/>
  <c r="E71" i="26"/>
  <c r="B72" i="26" s="1"/>
  <c r="C71" i="26"/>
  <c r="A72" i="26"/>
  <c r="D71" i="26"/>
  <c r="E48" i="41"/>
  <c r="A49" i="41" s="1"/>
  <c r="B48" i="41"/>
  <c r="C48" i="41"/>
  <c r="D38" i="55"/>
  <c r="D45" i="12"/>
  <c r="B46" i="12" s="1"/>
  <c r="B85" i="30"/>
  <c r="C85" i="30" s="1"/>
  <c r="D85" i="30" s="1"/>
  <c r="A86" i="30"/>
  <c r="F35" i="34"/>
  <c r="B35" i="34"/>
  <c r="A45" i="11"/>
  <c r="M45" i="11" s="1"/>
  <c r="N43" i="11"/>
  <c r="B45" i="11"/>
  <c r="C44" i="11"/>
  <c r="D44" i="11" s="1"/>
  <c r="E44" i="11"/>
  <c r="J71" i="10"/>
  <c r="K71" i="10" s="1"/>
  <c r="L71" i="10"/>
  <c r="H72" i="10"/>
  <c r="I72" i="10"/>
  <c r="I40" i="16" l="1"/>
  <c r="A41" i="16" s="1"/>
  <c r="H40" i="16"/>
  <c r="L72" i="10"/>
  <c r="H73" i="10"/>
  <c r="I73" i="10"/>
  <c r="J72" i="10"/>
  <c r="K72" i="10" s="1"/>
  <c r="D72" i="26"/>
  <c r="A73" i="26"/>
  <c r="E72" i="26"/>
  <c r="B73" i="26" s="1"/>
  <c r="C72" i="26"/>
  <c r="A47" i="12"/>
  <c r="C46" i="12"/>
  <c r="E46" i="12" s="1"/>
  <c r="D48" i="41"/>
  <c r="B49" i="41" s="1"/>
  <c r="C37" i="34"/>
  <c r="D36" i="34"/>
  <c r="E36" i="34" s="1"/>
  <c r="A37" i="34"/>
  <c r="C72" i="10"/>
  <c r="D72" i="10" s="1"/>
  <c r="B73" i="10"/>
  <c r="A73" i="10"/>
  <c r="E72" i="10"/>
  <c r="E60" i="63"/>
  <c r="D60" i="63" s="1"/>
  <c r="B61" i="63" s="1"/>
  <c r="B46" i="11"/>
  <c r="C45" i="11"/>
  <c r="D45" i="11" s="1"/>
  <c r="N44" i="11"/>
  <c r="A46" i="11"/>
  <c r="M46" i="11" s="1"/>
  <c r="E45" i="11"/>
  <c r="A87" i="30"/>
  <c r="B86" i="30"/>
  <c r="C86" i="30" s="1"/>
  <c r="D86" i="30" s="1"/>
  <c r="F38" i="55"/>
  <c r="A39" i="55" s="1"/>
  <c r="B39" i="55" s="1"/>
  <c r="B36" i="34"/>
  <c r="F36" i="34"/>
  <c r="B38" i="17"/>
  <c r="B41" i="16" l="1"/>
  <c r="E41" i="16"/>
  <c r="C41" i="16"/>
  <c r="D41" i="16" s="1"/>
  <c r="F41" i="16" s="1"/>
  <c r="I41" i="16" s="1"/>
  <c r="A42" i="16" s="1"/>
  <c r="G41" i="16"/>
  <c r="C61" i="63"/>
  <c r="A62" i="63"/>
  <c r="C49" i="41"/>
  <c r="E49" i="41"/>
  <c r="C38" i="17"/>
  <c r="E38" i="17" s="1"/>
  <c r="N45" i="11"/>
  <c r="A47" i="11"/>
  <c r="M47" i="11" s="1"/>
  <c r="C46" i="11"/>
  <c r="D46" i="11" s="1"/>
  <c r="B47" i="11"/>
  <c r="E46" i="11"/>
  <c r="B74" i="10"/>
  <c r="E73" i="10"/>
  <c r="C73" i="10"/>
  <c r="D73" i="10" s="1"/>
  <c r="A74" i="10"/>
  <c r="A38" i="34"/>
  <c r="D37" i="34"/>
  <c r="E37" i="34" s="1"/>
  <c r="C38" i="34"/>
  <c r="E73" i="26"/>
  <c r="B74" i="26" s="1"/>
  <c r="C73" i="26"/>
  <c r="D73" i="26"/>
  <c r="A74" i="26"/>
  <c r="L73" i="10"/>
  <c r="H74" i="10"/>
  <c r="I74" i="10"/>
  <c r="J73" i="10"/>
  <c r="K73" i="10" s="1"/>
  <c r="F37" i="34"/>
  <c r="B37" i="34"/>
  <c r="D46" i="12"/>
  <c r="B47" i="12" s="1"/>
  <c r="A88" i="30"/>
  <c r="B87" i="30"/>
  <c r="C87" i="30" s="1"/>
  <c r="D87" i="30" s="1"/>
  <c r="E38" i="55"/>
  <c r="C39" i="55" s="1"/>
  <c r="B42" i="16" l="1"/>
  <c r="G42" i="16"/>
  <c r="E42" i="16"/>
  <c r="H41" i="16"/>
  <c r="C42" i="16" s="1"/>
  <c r="D42" i="16" s="1"/>
  <c r="A39" i="17"/>
  <c r="D38" i="17"/>
  <c r="L74" i="10"/>
  <c r="J74" i="10"/>
  <c r="K74" i="10" s="1"/>
  <c r="H75" i="10"/>
  <c r="I75" i="10"/>
  <c r="B88" i="30"/>
  <c r="C88" i="30" s="1"/>
  <c r="D88" i="30" s="1"/>
  <c r="A89" i="30"/>
  <c r="B38" i="34"/>
  <c r="F38" i="34"/>
  <c r="A75" i="10"/>
  <c r="C74" i="10"/>
  <c r="D74" i="10" s="1"/>
  <c r="B75" i="10"/>
  <c r="E74" i="10"/>
  <c r="C47" i="12"/>
  <c r="E47" i="12" s="1"/>
  <c r="A48" i="12"/>
  <c r="D74" i="26"/>
  <c r="A75" i="26"/>
  <c r="E74" i="26"/>
  <c r="B75" i="26" s="1"/>
  <c r="C74" i="26"/>
  <c r="A50" i="41"/>
  <c r="D49" i="41"/>
  <c r="D39" i="55"/>
  <c r="F39" i="55" s="1"/>
  <c r="A40" i="55" s="1"/>
  <c r="B40" i="55" s="1"/>
  <c r="A39" i="34"/>
  <c r="D38" i="34"/>
  <c r="E38" i="34" s="1"/>
  <c r="C39" i="34"/>
  <c r="E47" i="11"/>
  <c r="N46" i="11"/>
  <c r="B48" i="11"/>
  <c r="A48" i="11"/>
  <c r="M48" i="11" s="1"/>
  <c r="C47" i="11"/>
  <c r="D47" i="11" s="1"/>
  <c r="E61" i="63"/>
  <c r="D61" i="63" s="1"/>
  <c r="B62" i="63" s="1"/>
  <c r="F42" i="16" l="1"/>
  <c r="I42" i="16" s="1"/>
  <c r="A43" i="16" s="1"/>
  <c r="H42" i="16"/>
  <c r="C62" i="63"/>
  <c r="A63" i="63"/>
  <c r="A49" i="11"/>
  <c r="M49" i="11" s="1"/>
  <c r="N47" i="11"/>
  <c r="B49" i="11"/>
  <c r="E48" i="11"/>
  <c r="C48" i="11"/>
  <c r="D48" i="11" s="1"/>
  <c r="F39" i="34"/>
  <c r="B39" i="34"/>
  <c r="E75" i="26"/>
  <c r="B76" i="26" s="1"/>
  <c r="C75" i="26"/>
  <c r="A76" i="26"/>
  <c r="D75" i="26"/>
  <c r="B76" i="10"/>
  <c r="E75" i="10"/>
  <c r="A76" i="10"/>
  <c r="C75" i="10"/>
  <c r="D75" i="10" s="1"/>
  <c r="J75" i="10"/>
  <c r="K75" i="10" s="1"/>
  <c r="L75" i="10"/>
  <c r="H76" i="10"/>
  <c r="I76" i="10"/>
  <c r="C40" i="34"/>
  <c r="D39" i="34"/>
  <c r="E39" i="34" s="1"/>
  <c r="A40" i="34"/>
  <c r="E39" i="55"/>
  <c r="C40" i="55" s="1"/>
  <c r="B50" i="41"/>
  <c r="C50" i="41" s="1"/>
  <c r="E50" i="41" s="1"/>
  <c r="D47" i="12"/>
  <c r="B48" i="12" s="1"/>
  <c r="B89" i="30"/>
  <c r="C89" i="30" s="1"/>
  <c r="D89" i="30" s="1"/>
  <c r="A90" i="30"/>
  <c r="B39" i="17"/>
  <c r="C43" i="16" l="1"/>
  <c r="D43" i="16" s="1"/>
  <c r="B43" i="16"/>
  <c r="G43" i="16"/>
  <c r="E43" i="16"/>
  <c r="H43" i="16"/>
  <c r="F43" i="16"/>
  <c r="I43" i="16" s="1"/>
  <c r="A44" i="16" s="1"/>
  <c r="A51" i="41"/>
  <c r="D50" i="41"/>
  <c r="C39" i="17"/>
  <c r="E39" i="17" s="1"/>
  <c r="A49" i="12"/>
  <c r="C48" i="12"/>
  <c r="E48" i="12" s="1"/>
  <c r="C41" i="34"/>
  <c r="D40" i="34"/>
  <c r="E40" i="34" s="1"/>
  <c r="A41" i="34"/>
  <c r="C76" i="10"/>
  <c r="B77" i="10"/>
  <c r="A77" i="10"/>
  <c r="D76" i="26"/>
  <c r="A77" i="26"/>
  <c r="E76" i="26"/>
  <c r="B77" i="26" s="1"/>
  <c r="C76" i="26"/>
  <c r="D40" i="55"/>
  <c r="L76" i="10"/>
  <c r="I77" i="10"/>
  <c r="H77" i="10"/>
  <c r="J76" i="10"/>
  <c r="B50" i="11"/>
  <c r="C49" i="11"/>
  <c r="D49" i="11" s="1"/>
  <c r="N48" i="11"/>
  <c r="E49" i="11"/>
  <c r="A50" i="11"/>
  <c r="M50" i="11" s="1"/>
  <c r="A91" i="30"/>
  <c r="B90" i="30"/>
  <c r="C90" i="30" s="1"/>
  <c r="D90" i="30" s="1"/>
  <c r="B40" i="34"/>
  <c r="F40" i="34"/>
  <c r="E62" i="63"/>
  <c r="D62" i="63" s="1"/>
  <c r="B63" i="63" s="1"/>
  <c r="C63" i="63" l="1"/>
  <c r="A64" i="63"/>
  <c r="A40" i="17"/>
  <c r="D39" i="17"/>
  <c r="E77" i="26"/>
  <c r="B78" i="26" s="1"/>
  <c r="C77" i="26"/>
  <c r="D77" i="26"/>
  <c r="A78" i="26"/>
  <c r="B78" i="10"/>
  <c r="A78" i="10"/>
  <c r="C77" i="10"/>
  <c r="B51" i="41"/>
  <c r="C51" i="41" s="1"/>
  <c r="E51" i="41" s="1"/>
  <c r="A92" i="30"/>
  <c r="B91" i="30"/>
  <c r="C91" i="30" s="1"/>
  <c r="D91" i="30" s="1"/>
  <c r="A42" i="34"/>
  <c r="D41" i="34"/>
  <c r="E41" i="34" s="1"/>
  <c r="C42" i="34"/>
  <c r="H78" i="10"/>
  <c r="L77" i="10"/>
  <c r="I78" i="10"/>
  <c r="J77" i="10"/>
  <c r="F40" i="55"/>
  <c r="A41" i="55" s="1"/>
  <c r="B41" i="55" s="1"/>
  <c r="C44" i="16"/>
  <c r="E44" i="16"/>
  <c r="B44" i="16"/>
  <c r="D44" i="16"/>
  <c r="F44" i="16" s="1"/>
  <c r="G44" i="16" s="1"/>
  <c r="N49" i="11"/>
  <c r="A51" i="11"/>
  <c r="M51" i="11" s="1"/>
  <c r="C50" i="11"/>
  <c r="D50" i="11" s="1"/>
  <c r="B51" i="11"/>
  <c r="E50" i="11"/>
  <c r="F41" i="34"/>
  <c r="B41" i="34"/>
  <c r="D48" i="12"/>
  <c r="B49" i="12" s="1"/>
  <c r="A52" i="41" l="1"/>
  <c r="D51" i="41"/>
  <c r="E51" i="11"/>
  <c r="N50" i="11"/>
  <c r="B52" i="11"/>
  <c r="C51" i="11"/>
  <c r="D51" i="11" s="1"/>
  <c r="A52" i="11"/>
  <c r="M52" i="11" s="1"/>
  <c r="C78" i="10"/>
  <c r="A79" i="10"/>
  <c r="B79" i="10"/>
  <c r="D78" i="26"/>
  <c r="A79" i="26"/>
  <c r="E78" i="26"/>
  <c r="B79" i="26" s="1"/>
  <c r="C78" i="26"/>
  <c r="I44" i="16"/>
  <c r="A45" i="16" s="1"/>
  <c r="A43" i="34"/>
  <c r="D42" i="34"/>
  <c r="E42" i="34" s="1"/>
  <c r="C43" i="34"/>
  <c r="B92" i="30"/>
  <c r="C92" i="30" s="1"/>
  <c r="D92" i="30" s="1"/>
  <c r="A93" i="30"/>
  <c r="E40" i="55"/>
  <c r="C41" i="55" s="1"/>
  <c r="L78" i="10"/>
  <c r="J78" i="10"/>
  <c r="I79" i="10"/>
  <c r="H79" i="10"/>
  <c r="A50" i="12"/>
  <c r="C49" i="12"/>
  <c r="E49" i="12" s="1"/>
  <c r="H44" i="16"/>
  <c r="B42" i="34"/>
  <c r="F42" i="34"/>
  <c r="B40" i="17"/>
  <c r="C40" i="17" s="1"/>
  <c r="E63" i="63"/>
  <c r="D63" i="63" s="1"/>
  <c r="B64" i="63" s="1"/>
  <c r="C64" i="63" l="1"/>
  <c r="A65" i="63"/>
  <c r="B93" i="30"/>
  <c r="C93" i="30" s="1"/>
  <c r="D93" i="30" s="1"/>
  <c r="A94" i="30"/>
  <c r="F43" i="34"/>
  <c r="B43" i="34"/>
  <c r="C45" i="16"/>
  <c r="E45" i="16" s="1"/>
  <c r="B45" i="16"/>
  <c r="G45" i="16"/>
  <c r="E40" i="17"/>
  <c r="C44" i="34"/>
  <c r="D43" i="34"/>
  <c r="E43" i="34" s="1"/>
  <c r="A44" i="34"/>
  <c r="B80" i="10"/>
  <c r="A80" i="10"/>
  <c r="C79" i="10"/>
  <c r="D49" i="12"/>
  <c r="B50" i="12" s="1"/>
  <c r="J79" i="10"/>
  <c r="L79" i="10"/>
  <c r="H80" i="10"/>
  <c r="I80" i="10"/>
  <c r="D41" i="55"/>
  <c r="E79" i="26"/>
  <c r="B80" i="26" s="1"/>
  <c r="C79" i="26"/>
  <c r="D79" i="26"/>
  <c r="A53" i="11"/>
  <c r="M53" i="11" s="1"/>
  <c r="N51" i="11"/>
  <c r="B53" i="11"/>
  <c r="C52" i="11"/>
  <c r="D52" i="11" s="1"/>
  <c r="E52" i="11"/>
  <c r="B52" i="41"/>
  <c r="C52" i="41" s="1"/>
  <c r="E52" i="41" l="1"/>
  <c r="L80" i="10"/>
  <c r="I81" i="10"/>
  <c r="H81" i="10"/>
  <c r="J80" i="10"/>
  <c r="A51" i="12"/>
  <c r="C50" i="12"/>
  <c r="E50" i="12" s="1"/>
  <c r="B44" i="34"/>
  <c r="F44" i="34"/>
  <c r="C45" i="34"/>
  <c r="D44" i="34"/>
  <c r="E44" i="34" s="1"/>
  <c r="A45" i="34"/>
  <c r="A95" i="30"/>
  <c r="B94" i="30"/>
  <c r="C94" i="30" s="1"/>
  <c r="D94" i="30" s="1"/>
  <c r="B54" i="11"/>
  <c r="C53" i="11"/>
  <c r="D53" i="11" s="1"/>
  <c r="N52" i="11"/>
  <c r="A54" i="11"/>
  <c r="M54" i="11" s="1"/>
  <c r="E53" i="11"/>
  <c r="F41" i="55"/>
  <c r="A42" i="55" s="1"/>
  <c r="B42" i="55" s="1"/>
  <c r="C80" i="10"/>
  <c r="B81" i="10"/>
  <c r="A81" i="10"/>
  <c r="A41" i="17"/>
  <c r="D40" i="17"/>
  <c r="D45" i="16"/>
  <c r="F45" i="16" s="1"/>
  <c r="E64" i="63"/>
  <c r="D64" i="63" s="1"/>
  <c r="B65" i="63" s="1"/>
  <c r="C65" i="63" l="1"/>
  <c r="A66" i="63"/>
  <c r="B82" i="10"/>
  <c r="C82" i="10" s="1"/>
  <c r="A82" i="10"/>
  <c r="C81" i="10"/>
  <c r="F45" i="34"/>
  <c r="B45" i="34"/>
  <c r="H82" i="10"/>
  <c r="L81" i="10"/>
  <c r="I82" i="10"/>
  <c r="J81" i="10"/>
  <c r="C41" i="17"/>
  <c r="B41" i="17"/>
  <c r="E41" i="17" s="1"/>
  <c r="A96" i="30"/>
  <c r="B95" i="30"/>
  <c r="C95" i="30" s="1"/>
  <c r="D95" i="30" s="1"/>
  <c r="A46" i="34"/>
  <c r="D45" i="34"/>
  <c r="E45" i="34" s="1"/>
  <c r="C46" i="34"/>
  <c r="D50" i="12"/>
  <c r="B51" i="12" s="1"/>
  <c r="A53" i="41"/>
  <c r="D52" i="41"/>
  <c r="N53" i="11"/>
  <c r="A55" i="11"/>
  <c r="M55" i="11" s="1"/>
  <c r="C54" i="11"/>
  <c r="D54" i="11" s="1"/>
  <c r="B55" i="11"/>
  <c r="E54" i="11"/>
  <c r="H45" i="16"/>
  <c r="E41" i="55"/>
  <c r="C42" i="55" s="1"/>
  <c r="I45" i="16"/>
  <c r="A46" i="16" s="1"/>
  <c r="A42" i="17" l="1"/>
  <c r="D41" i="17"/>
  <c r="D42" i="55"/>
  <c r="F42" i="55" s="1"/>
  <c r="A43" i="55" s="1"/>
  <c r="B43" i="55" s="1"/>
  <c r="B53" i="41"/>
  <c r="C53" i="41" s="1"/>
  <c r="E53" i="41" s="1"/>
  <c r="B46" i="34"/>
  <c r="F46" i="34"/>
  <c r="L82" i="10"/>
  <c r="J82" i="10"/>
  <c r="C51" i="12"/>
  <c r="A52" i="12"/>
  <c r="E51" i="12"/>
  <c r="A47" i="34"/>
  <c r="D46" i="34"/>
  <c r="E46" i="34" s="1"/>
  <c r="C47" i="34"/>
  <c r="B96" i="30"/>
  <c r="C96" i="30" s="1"/>
  <c r="D96" i="30" s="1"/>
  <c r="A97" i="30"/>
  <c r="G46" i="16"/>
  <c r="C46" i="16"/>
  <c r="I46" i="16"/>
  <c r="A47" i="16" s="1"/>
  <c r="H46" i="16"/>
  <c r="D46" i="16"/>
  <c r="F46" i="16"/>
  <c r="E46" i="16"/>
  <c r="B46" i="16"/>
  <c r="E55" i="11"/>
  <c r="N54" i="11"/>
  <c r="B56" i="11"/>
  <c r="A56" i="11"/>
  <c r="M56" i="11" s="1"/>
  <c r="C55" i="11"/>
  <c r="D55" i="11" s="1"/>
  <c r="E65" i="63"/>
  <c r="D65" i="63" s="1"/>
  <c r="B66" i="63" s="1"/>
  <c r="A54" i="41" l="1"/>
  <c r="D53" i="41"/>
  <c r="C66" i="63"/>
  <c r="E66" i="63" s="1"/>
  <c r="A67" i="63"/>
  <c r="A57" i="11"/>
  <c r="M57" i="11" s="1"/>
  <c r="N55" i="11"/>
  <c r="B57" i="11"/>
  <c r="E56" i="11"/>
  <c r="C56" i="11"/>
  <c r="D56" i="11" s="1"/>
  <c r="C48" i="34"/>
  <c r="D47" i="34"/>
  <c r="E47" i="34" s="1"/>
  <c r="A48" i="34"/>
  <c r="E42" i="55"/>
  <c r="C43" i="55" s="1"/>
  <c r="I47" i="16"/>
  <c r="A48" i="16" s="1"/>
  <c r="C47" i="16"/>
  <c r="E47" i="16"/>
  <c r="D47" i="16"/>
  <c r="B47" i="16"/>
  <c r="F47" i="16"/>
  <c r="G47" i="16"/>
  <c r="H47" i="16"/>
  <c r="B97" i="30"/>
  <c r="C97" i="30" s="1"/>
  <c r="D97" i="30" s="1"/>
  <c r="A98" i="30"/>
  <c r="F47" i="34"/>
  <c r="B47" i="34"/>
  <c r="D51" i="12"/>
  <c r="B52" i="12" s="1"/>
  <c r="B42" i="17"/>
  <c r="C42" i="17"/>
  <c r="E42" i="17" s="1"/>
  <c r="A43" i="17" l="1"/>
  <c r="D42" i="17"/>
  <c r="H48" i="16"/>
  <c r="D48" i="16"/>
  <c r="G48" i="16"/>
  <c r="F48" i="16"/>
  <c r="E48" i="16"/>
  <c r="I48" i="16"/>
  <c r="A49" i="16" s="1"/>
  <c r="C48" i="16"/>
  <c r="B48" i="16"/>
  <c r="C49" i="34"/>
  <c r="D48" i="34"/>
  <c r="E48" i="34" s="1"/>
  <c r="A49" i="34"/>
  <c r="D43" i="55"/>
  <c r="B48" i="34"/>
  <c r="F48" i="34"/>
  <c r="A53" i="12"/>
  <c r="C52" i="12"/>
  <c r="E52" i="12" s="1"/>
  <c r="A99" i="30"/>
  <c r="B98" i="30"/>
  <c r="C98" i="30" s="1"/>
  <c r="D98" i="30" s="1"/>
  <c r="B58" i="11"/>
  <c r="C57" i="11"/>
  <c r="D57" i="11" s="1"/>
  <c r="N56" i="11"/>
  <c r="E57" i="11"/>
  <c r="A58" i="11"/>
  <c r="M58" i="11" s="1"/>
  <c r="D66" i="63"/>
  <c r="B67" i="63" s="1"/>
  <c r="B54" i="41"/>
  <c r="C54" i="41" s="1"/>
  <c r="I49" i="16" l="1"/>
  <c r="A50" i="16" s="1"/>
  <c r="F49" i="16"/>
  <c r="H49" i="16"/>
  <c r="B49" i="16"/>
  <c r="C49" i="16"/>
  <c r="E49" i="16"/>
  <c r="G49" i="16"/>
  <c r="D49" i="16"/>
  <c r="A100" i="30"/>
  <c r="B100" i="30" s="1"/>
  <c r="B99" i="30"/>
  <c r="C99" i="30" s="1"/>
  <c r="D99" i="30" s="1"/>
  <c r="A50" i="34"/>
  <c r="D49" i="34"/>
  <c r="E49" i="34" s="1"/>
  <c r="C50" i="34"/>
  <c r="E54" i="41"/>
  <c r="C67" i="63"/>
  <c r="E67" i="63" s="1"/>
  <c r="A68" i="63"/>
  <c r="F43" i="55"/>
  <c r="A44" i="55" s="1"/>
  <c r="B44" i="55" s="1"/>
  <c r="N57" i="11"/>
  <c r="A59" i="11"/>
  <c r="M59" i="11" s="1"/>
  <c r="C58" i="11"/>
  <c r="D58" i="11" s="1"/>
  <c r="B59" i="11"/>
  <c r="E58" i="11"/>
  <c r="D52" i="12"/>
  <c r="B53" i="12" s="1"/>
  <c r="F49" i="34"/>
  <c r="B49" i="34"/>
  <c r="B43" i="17"/>
  <c r="C43" i="17" s="1"/>
  <c r="E43" i="17" l="1"/>
  <c r="E59" i="11"/>
  <c r="N58" i="11"/>
  <c r="B60" i="11"/>
  <c r="C59" i="11"/>
  <c r="D59" i="11" s="1"/>
  <c r="A60" i="11"/>
  <c r="M60" i="11" s="1"/>
  <c r="B50" i="34"/>
  <c r="F50" i="34"/>
  <c r="A55" i="41"/>
  <c r="D54" i="41"/>
  <c r="E43" i="55"/>
  <c r="C44" i="55" s="1"/>
  <c r="A54" i="12"/>
  <c r="C53" i="12"/>
  <c r="E53" i="12"/>
  <c r="D67" i="63"/>
  <c r="B68" i="63" s="1"/>
  <c r="A51" i="34"/>
  <c r="D50" i="34"/>
  <c r="E50" i="34" s="1"/>
  <c r="C51" i="34"/>
  <c r="C100" i="30"/>
  <c r="B13" i="30"/>
  <c r="G50" i="16"/>
  <c r="C50" i="16"/>
  <c r="I50" i="16"/>
  <c r="A51" i="16" s="1"/>
  <c r="H50" i="16"/>
  <c r="D50" i="16"/>
  <c r="F50" i="16"/>
  <c r="E50" i="16"/>
  <c r="B50" i="16"/>
  <c r="I51" i="16" l="1"/>
  <c r="A52" i="16" s="1"/>
  <c r="C51" i="16"/>
  <c r="E51" i="16"/>
  <c r="D51" i="16"/>
  <c r="B51" i="16"/>
  <c r="F51" i="16"/>
  <c r="G51" i="16"/>
  <c r="H51" i="16"/>
  <c r="D100" i="30"/>
  <c r="D13" i="30" s="1"/>
  <c r="C13" i="30"/>
  <c r="C68" i="63"/>
  <c r="A69" i="63"/>
  <c r="A61" i="11"/>
  <c r="M61" i="11" s="1"/>
  <c r="N59" i="11"/>
  <c r="B61" i="11"/>
  <c r="C60" i="11"/>
  <c r="D60" i="11" s="1"/>
  <c r="E60" i="11"/>
  <c r="C52" i="34"/>
  <c r="D51" i="34"/>
  <c r="E51" i="34" s="1"/>
  <c r="A52" i="34"/>
  <c r="D44" i="55"/>
  <c r="F44" i="55" s="1"/>
  <c r="A45" i="55" s="1"/>
  <c r="B45" i="55" s="1"/>
  <c r="F51" i="34"/>
  <c r="B51" i="34"/>
  <c r="D53" i="12"/>
  <c r="B54" i="12" s="1"/>
  <c r="B55" i="41"/>
  <c r="A44" i="17"/>
  <c r="D43" i="17"/>
  <c r="B62" i="11" l="1"/>
  <c r="C61" i="11"/>
  <c r="D61" i="11" s="1"/>
  <c r="N60" i="11"/>
  <c r="A62" i="11"/>
  <c r="M62" i="11" s="1"/>
  <c r="E61" i="11"/>
  <c r="C55" i="41"/>
  <c r="E55" i="41" s="1"/>
  <c r="A55" i="12"/>
  <c r="C54" i="12"/>
  <c r="E54" i="12" s="1"/>
  <c r="C53" i="34"/>
  <c r="D52" i="34"/>
  <c r="E52" i="34" s="1"/>
  <c r="A53" i="34"/>
  <c r="B44" i="17"/>
  <c r="C44" i="17" s="1"/>
  <c r="E44" i="55"/>
  <c r="C45" i="55" s="1"/>
  <c r="E68" i="63"/>
  <c r="D68" i="63" s="1"/>
  <c r="B69" i="63" s="1"/>
  <c r="B52" i="34"/>
  <c r="F52" i="34"/>
  <c r="H52" i="16"/>
  <c r="D52" i="16"/>
  <c r="G52" i="16"/>
  <c r="F52" i="16"/>
  <c r="E52" i="16"/>
  <c r="I52" i="16"/>
  <c r="A53" i="16" s="1"/>
  <c r="C52" i="16"/>
  <c r="B52" i="16"/>
  <c r="C69" i="63" l="1"/>
  <c r="A70" i="63"/>
  <c r="A56" i="41"/>
  <c r="D55" i="41"/>
  <c r="I53" i="16"/>
  <c r="A54" i="16" s="1"/>
  <c r="F53" i="16"/>
  <c r="H53" i="16"/>
  <c r="B53" i="16"/>
  <c r="C53" i="16"/>
  <c r="E53" i="16"/>
  <c r="G53" i="16"/>
  <c r="D53" i="16"/>
  <c r="D45" i="55"/>
  <c r="E44" i="17"/>
  <c r="A54" i="34"/>
  <c r="D53" i="34"/>
  <c r="E53" i="34" s="1"/>
  <c r="C54" i="34"/>
  <c r="F53" i="34"/>
  <c r="B53" i="34"/>
  <c r="D54" i="12"/>
  <c r="B55" i="12" s="1"/>
  <c r="N61" i="11"/>
  <c r="A63" i="11"/>
  <c r="M63" i="11" s="1"/>
  <c r="C62" i="11"/>
  <c r="D62" i="11" s="1"/>
  <c r="B63" i="11"/>
  <c r="E62" i="11"/>
  <c r="E63" i="11" l="1"/>
  <c r="N62" i="11"/>
  <c r="B64" i="11"/>
  <c r="A64" i="11"/>
  <c r="M64" i="11" s="1"/>
  <c r="C63" i="11"/>
  <c r="D63" i="11" s="1"/>
  <c r="C55" i="12"/>
  <c r="A56" i="12"/>
  <c r="E55" i="12"/>
  <c r="B54" i="34"/>
  <c r="F54" i="34"/>
  <c r="G54" i="16"/>
  <c r="C54" i="16"/>
  <c r="I54" i="16"/>
  <c r="A55" i="16" s="1"/>
  <c r="H54" i="16"/>
  <c r="D54" i="16"/>
  <c r="F54" i="16"/>
  <c r="E54" i="16"/>
  <c r="B54" i="16"/>
  <c r="A45" i="17"/>
  <c r="D44" i="17"/>
  <c r="A55" i="34"/>
  <c r="D54" i="34"/>
  <c r="E54" i="34" s="1"/>
  <c r="C55" i="34"/>
  <c r="F45" i="55"/>
  <c r="A46" i="55" s="1"/>
  <c r="B46" i="55" s="1"/>
  <c r="B56" i="41"/>
  <c r="C56" i="41" s="1"/>
  <c r="E69" i="63"/>
  <c r="D69" i="63" s="1"/>
  <c r="B70" i="63" s="1"/>
  <c r="C70" i="63" l="1"/>
  <c r="A71" i="63"/>
  <c r="E56" i="41"/>
  <c r="F55" i="34"/>
  <c r="B55" i="34"/>
  <c r="E45" i="55"/>
  <c r="C46" i="55" s="1"/>
  <c r="I55" i="16"/>
  <c r="A56" i="16" s="1"/>
  <c r="C55" i="16"/>
  <c r="E55" i="16"/>
  <c r="D55" i="16"/>
  <c r="B55" i="16"/>
  <c r="F55" i="16"/>
  <c r="G55" i="16"/>
  <c r="H55" i="16"/>
  <c r="A65" i="11"/>
  <c r="M65" i="11" s="1"/>
  <c r="N63" i="11"/>
  <c r="B65" i="11"/>
  <c r="E64" i="11"/>
  <c r="C64" i="11"/>
  <c r="D64" i="11" s="1"/>
  <c r="C56" i="34"/>
  <c r="D55" i="34"/>
  <c r="E55" i="34" s="1"/>
  <c r="A56" i="34"/>
  <c r="D55" i="12"/>
  <c r="B56" i="12" s="1"/>
  <c r="B45" i="17"/>
  <c r="C45" i="17" s="1"/>
  <c r="B56" i="34" l="1"/>
  <c r="F56" i="34"/>
  <c r="D46" i="55"/>
  <c r="A57" i="12"/>
  <c r="C56" i="12"/>
  <c r="E45" i="17"/>
  <c r="B66" i="11"/>
  <c r="C65" i="11"/>
  <c r="D65" i="11" s="1"/>
  <c r="N64" i="11"/>
  <c r="E65" i="11"/>
  <c r="A66" i="11"/>
  <c r="M66" i="11" s="1"/>
  <c r="C57" i="34"/>
  <c r="D56" i="34"/>
  <c r="E56" i="34" s="1"/>
  <c r="A57" i="34"/>
  <c r="H56" i="16"/>
  <c r="D56" i="16"/>
  <c r="G56" i="16"/>
  <c r="F56" i="16"/>
  <c r="E56" i="16"/>
  <c r="I56" i="16"/>
  <c r="A57" i="16" s="1"/>
  <c r="C56" i="16"/>
  <c r="B56" i="16"/>
  <c r="A57" i="41"/>
  <c r="D56" i="41"/>
  <c r="E70" i="63"/>
  <c r="D70" i="63" s="1"/>
  <c r="B71" i="63" s="1"/>
  <c r="C71" i="63" l="1"/>
  <c r="A72" i="63"/>
  <c r="B57" i="41"/>
  <c r="C57" i="41" s="1"/>
  <c r="F57" i="34"/>
  <c r="B57" i="34"/>
  <c r="N65" i="11"/>
  <c r="A67" i="11"/>
  <c r="M67" i="11" s="1"/>
  <c r="C66" i="11"/>
  <c r="D66" i="11" s="1"/>
  <c r="B67" i="11"/>
  <c r="E66" i="11"/>
  <c r="A46" i="17"/>
  <c r="D45" i="17"/>
  <c r="I57" i="16"/>
  <c r="A58" i="16" s="1"/>
  <c r="F57" i="16"/>
  <c r="H57" i="16"/>
  <c r="B57" i="16"/>
  <c r="C57" i="16"/>
  <c r="E57" i="16"/>
  <c r="G57" i="16"/>
  <c r="D57" i="16"/>
  <c r="A58" i="34"/>
  <c r="D57" i="34"/>
  <c r="E57" i="34" s="1"/>
  <c r="C58" i="34"/>
  <c r="E56" i="12"/>
  <c r="D56" i="12" s="1"/>
  <c r="B57" i="12" s="1"/>
  <c r="F46" i="55"/>
  <c r="A47" i="55" s="1"/>
  <c r="B47" i="55" s="1"/>
  <c r="C57" i="12" l="1"/>
  <c r="E57" i="12" s="1"/>
  <c r="A58" i="12"/>
  <c r="B58" i="34"/>
  <c r="F58" i="34"/>
  <c r="G58" i="16"/>
  <c r="C58" i="16"/>
  <c r="I58" i="16"/>
  <c r="A59" i="16" s="1"/>
  <c r="H58" i="16"/>
  <c r="D58" i="16"/>
  <c r="F58" i="16"/>
  <c r="E58" i="16"/>
  <c r="B58" i="16"/>
  <c r="E67" i="11"/>
  <c r="N66" i="11"/>
  <c r="B68" i="11"/>
  <c r="C67" i="11"/>
  <c r="D67" i="11" s="1"/>
  <c r="A68" i="11"/>
  <c r="M68" i="11" s="1"/>
  <c r="E57" i="41"/>
  <c r="B46" i="17"/>
  <c r="E46" i="55"/>
  <c r="C47" i="55" s="1"/>
  <c r="A59" i="34"/>
  <c r="D58" i="34"/>
  <c r="E58" i="34" s="1"/>
  <c r="C59" i="34"/>
  <c r="E71" i="63"/>
  <c r="D71" i="63" s="1"/>
  <c r="B72" i="63" s="1"/>
  <c r="C72" i="63" l="1"/>
  <c r="A73" i="63"/>
  <c r="C46" i="17"/>
  <c r="E46" i="17" s="1"/>
  <c r="A58" i="41"/>
  <c r="D57" i="41"/>
  <c r="F59" i="34"/>
  <c r="B59" i="34"/>
  <c r="D47" i="55"/>
  <c r="E47" i="55" s="1"/>
  <c r="C48" i="55"/>
  <c r="F47" i="55"/>
  <c r="A48" i="55" s="1"/>
  <c r="B48" i="55" s="1"/>
  <c r="C60" i="34"/>
  <c r="D59" i="34"/>
  <c r="E59" i="34" s="1"/>
  <c r="A60" i="34"/>
  <c r="A69" i="11"/>
  <c r="M69" i="11" s="1"/>
  <c r="N67" i="11"/>
  <c r="B69" i="11"/>
  <c r="C68" i="11"/>
  <c r="D68" i="11" s="1"/>
  <c r="E68" i="11"/>
  <c r="I59" i="16"/>
  <c r="A60" i="16" s="1"/>
  <c r="C59" i="16"/>
  <c r="E59" i="16"/>
  <c r="D59" i="16"/>
  <c r="B59" i="16"/>
  <c r="F59" i="16"/>
  <c r="G59" i="16"/>
  <c r="H59" i="16"/>
  <c r="D57" i="12"/>
  <c r="B58" i="12" s="1"/>
  <c r="A47" i="17" l="1"/>
  <c r="D46" i="17"/>
  <c r="B60" i="34"/>
  <c r="F60" i="34"/>
  <c r="C49" i="55"/>
  <c r="D48" i="55"/>
  <c r="E48" i="55" s="1"/>
  <c r="F48" i="55"/>
  <c r="A49" i="55" s="1"/>
  <c r="B49" i="55" s="1"/>
  <c r="B70" i="11"/>
  <c r="C69" i="11"/>
  <c r="D69" i="11" s="1"/>
  <c r="N68" i="11"/>
  <c r="A70" i="11"/>
  <c r="M70" i="11" s="1"/>
  <c r="E69" i="11"/>
  <c r="B58" i="41"/>
  <c r="E58" i="41" s="1"/>
  <c r="C58" i="41"/>
  <c r="C58" i="12"/>
  <c r="A59" i="12"/>
  <c r="H60" i="16"/>
  <c r="D60" i="16"/>
  <c r="G60" i="16"/>
  <c r="F60" i="16"/>
  <c r="E60" i="16"/>
  <c r="I60" i="16"/>
  <c r="A61" i="16" s="1"/>
  <c r="C60" i="16"/>
  <c r="B60" i="16"/>
  <c r="C61" i="34"/>
  <c r="D60" i="34"/>
  <c r="E60" i="34" s="1"/>
  <c r="A61" i="34"/>
  <c r="B61" i="34" s="1"/>
  <c r="E72" i="63"/>
  <c r="D72" i="63" s="1"/>
  <c r="B73" i="63" s="1"/>
  <c r="C73" i="63" l="1"/>
  <c r="A74" i="63"/>
  <c r="A59" i="41"/>
  <c r="D58" i="41"/>
  <c r="N69" i="11"/>
  <c r="A71" i="11"/>
  <c r="M71" i="11" s="1"/>
  <c r="C70" i="11"/>
  <c r="D70" i="11" s="1"/>
  <c r="B71" i="11"/>
  <c r="E70" i="11"/>
  <c r="I61" i="16"/>
  <c r="A62" i="16" s="1"/>
  <c r="F61" i="16"/>
  <c r="H61" i="16"/>
  <c r="B61" i="16"/>
  <c r="C61" i="16"/>
  <c r="E61" i="16"/>
  <c r="G61" i="16"/>
  <c r="D61" i="16"/>
  <c r="A62" i="34"/>
  <c r="B62" i="34" s="1"/>
  <c r="F61" i="34"/>
  <c r="D61" i="34"/>
  <c r="E61" i="34" s="1"/>
  <c r="C62" i="34"/>
  <c r="E58" i="12"/>
  <c r="D58" i="12" s="1"/>
  <c r="B59" i="12" s="1"/>
  <c r="D49" i="55"/>
  <c r="E49" i="55" s="1"/>
  <c r="C50" i="55"/>
  <c r="F49" i="55"/>
  <c r="A50" i="55" s="1"/>
  <c r="B50" i="55" s="1"/>
  <c r="B47" i="17"/>
  <c r="C47" i="17" s="1"/>
  <c r="C59" i="12" l="1"/>
  <c r="E59" i="12" s="1"/>
  <c r="A60" i="12"/>
  <c r="A63" i="34"/>
  <c r="B63" i="34" s="1"/>
  <c r="D62" i="34"/>
  <c r="E62" i="34" s="1"/>
  <c r="C63" i="34"/>
  <c r="F62" i="34"/>
  <c r="G62" i="16"/>
  <c r="C62" i="16"/>
  <c r="I62" i="16"/>
  <c r="A63" i="16" s="1"/>
  <c r="H62" i="16"/>
  <c r="D62" i="16"/>
  <c r="F62" i="16"/>
  <c r="E62" i="16"/>
  <c r="B62" i="16"/>
  <c r="E47" i="17"/>
  <c r="F50" i="55"/>
  <c r="A51" i="55" s="1"/>
  <c r="B51" i="55" s="1"/>
  <c r="C51" i="55"/>
  <c r="D50" i="55"/>
  <c r="E50" i="55" s="1"/>
  <c r="E71" i="11"/>
  <c r="N70" i="11"/>
  <c r="B72" i="11"/>
  <c r="A72" i="11"/>
  <c r="M72" i="11" s="1"/>
  <c r="C71" i="11"/>
  <c r="D71" i="11" s="1"/>
  <c r="B59" i="41"/>
  <c r="C59" i="41" s="1"/>
  <c r="E59" i="41" s="1"/>
  <c r="E73" i="63"/>
  <c r="D73" i="63" s="1"/>
  <c r="B74" i="63" s="1"/>
  <c r="C74" i="63" l="1"/>
  <c r="A75" i="63"/>
  <c r="A60" i="41"/>
  <c r="D59" i="41"/>
  <c r="A73" i="11"/>
  <c r="M73" i="11" s="1"/>
  <c r="N71" i="11"/>
  <c r="B73" i="11"/>
  <c r="E72" i="11"/>
  <c r="C72" i="11"/>
  <c r="D72" i="11" s="1"/>
  <c r="D51" i="55"/>
  <c r="E51" i="55" s="1"/>
  <c r="C52" i="55"/>
  <c r="F51" i="55"/>
  <c r="A52" i="55" s="1"/>
  <c r="B52" i="55" s="1"/>
  <c r="I63" i="16"/>
  <c r="A64" i="16" s="1"/>
  <c r="C63" i="16"/>
  <c r="E63" i="16"/>
  <c r="D63" i="16"/>
  <c r="B63" i="16"/>
  <c r="F63" i="16"/>
  <c r="G63" i="16"/>
  <c r="H63" i="16"/>
  <c r="C64" i="34"/>
  <c r="D63" i="34"/>
  <c r="E63" i="34" s="1"/>
  <c r="A64" i="34"/>
  <c r="B64" i="34" s="1"/>
  <c r="F63" i="34"/>
  <c r="A48" i="17"/>
  <c r="D47" i="17"/>
  <c r="D59" i="12"/>
  <c r="B60" i="12" s="1"/>
  <c r="C65" i="34" l="1"/>
  <c r="D64" i="34"/>
  <c r="E64" i="34" s="1"/>
  <c r="F64" i="34"/>
  <c r="A65" i="34"/>
  <c r="B65" i="34" s="1"/>
  <c r="H64" i="16"/>
  <c r="D64" i="16"/>
  <c r="G64" i="16"/>
  <c r="F64" i="16"/>
  <c r="E64" i="16"/>
  <c r="I64" i="16"/>
  <c r="A65" i="16" s="1"/>
  <c r="C64" i="16"/>
  <c r="B64" i="16"/>
  <c r="B48" i="17"/>
  <c r="C48" i="17" s="1"/>
  <c r="E48" i="17" s="1"/>
  <c r="A61" i="12"/>
  <c r="C60" i="12"/>
  <c r="E60" i="12" s="1"/>
  <c r="D52" i="55"/>
  <c r="E52" i="55" s="1"/>
  <c r="F52" i="55"/>
  <c r="A53" i="55" s="1"/>
  <c r="B53" i="55" s="1"/>
  <c r="C53" i="55"/>
  <c r="B74" i="11"/>
  <c r="C73" i="11"/>
  <c r="D73" i="11" s="1"/>
  <c r="N72" i="11"/>
  <c r="E73" i="11"/>
  <c r="A74" i="11"/>
  <c r="M74" i="11" s="1"/>
  <c r="B60" i="41"/>
  <c r="C60" i="41" s="1"/>
  <c r="E74" i="63"/>
  <c r="D74" i="63" s="1"/>
  <c r="B75" i="63" s="1"/>
  <c r="C75" i="63" l="1"/>
  <c r="A76" i="63"/>
  <c r="A49" i="17"/>
  <c r="D48" i="17"/>
  <c r="E60" i="41"/>
  <c r="D53" i="55"/>
  <c r="E53" i="55" s="1"/>
  <c r="C54" i="55"/>
  <c r="F53" i="55"/>
  <c r="A54" i="55" s="1"/>
  <c r="B54" i="55" s="1"/>
  <c r="I65" i="16"/>
  <c r="A66" i="16" s="1"/>
  <c r="F65" i="16"/>
  <c r="H65" i="16"/>
  <c r="B65" i="16"/>
  <c r="C65" i="16"/>
  <c r="E65" i="16"/>
  <c r="G65" i="16"/>
  <c r="D65" i="16"/>
  <c r="N73" i="11"/>
  <c r="A75" i="11"/>
  <c r="M75" i="11" s="1"/>
  <c r="C74" i="11"/>
  <c r="D74" i="11" s="1"/>
  <c r="B75" i="11"/>
  <c r="D60" i="12"/>
  <c r="B61" i="12" s="1"/>
  <c r="A66" i="34"/>
  <c r="B66" i="34" s="1"/>
  <c r="F65" i="34"/>
  <c r="D65" i="34"/>
  <c r="E65" i="34" s="1"/>
  <c r="C66" i="34"/>
  <c r="A67" i="34" l="1"/>
  <c r="B67" i="34" s="1"/>
  <c r="D66" i="34"/>
  <c r="E66" i="34" s="1"/>
  <c r="C67" i="34"/>
  <c r="F66" i="34"/>
  <c r="A62" i="12"/>
  <c r="C61" i="12"/>
  <c r="E61" i="12" s="1"/>
  <c r="G66" i="16"/>
  <c r="C66" i="16"/>
  <c r="I66" i="16"/>
  <c r="A67" i="16" s="1"/>
  <c r="H66" i="16"/>
  <c r="D66" i="16"/>
  <c r="F66" i="16"/>
  <c r="E66" i="16"/>
  <c r="B66" i="16"/>
  <c r="A61" i="41"/>
  <c r="D60" i="41"/>
  <c r="N74" i="11"/>
  <c r="B76" i="11"/>
  <c r="A76" i="11"/>
  <c r="M76" i="11" s="1"/>
  <c r="C75" i="11"/>
  <c r="D75" i="11" s="1"/>
  <c r="C55" i="55"/>
  <c r="D54" i="55"/>
  <c r="E54" i="55" s="1"/>
  <c r="F54" i="55"/>
  <c r="A55" i="55" s="1"/>
  <c r="B55" i="55" s="1"/>
  <c r="C49" i="17"/>
  <c r="B49" i="17"/>
  <c r="E49" i="17" s="1"/>
  <c r="E75" i="63"/>
  <c r="D75" i="63" s="1"/>
  <c r="B76" i="63" s="1"/>
  <c r="A50" i="17" l="1"/>
  <c r="D49" i="17"/>
  <c r="E76" i="63"/>
  <c r="C76" i="63"/>
  <c r="A77" i="63"/>
  <c r="D55" i="55"/>
  <c r="E55" i="55" s="1"/>
  <c r="C56" i="55"/>
  <c r="F55" i="55"/>
  <c r="A56" i="55" s="1"/>
  <c r="B56" i="55" s="1"/>
  <c r="D61" i="12"/>
  <c r="B62" i="12" s="1"/>
  <c r="I67" i="16"/>
  <c r="A68" i="16" s="1"/>
  <c r="C67" i="16"/>
  <c r="E67" i="16"/>
  <c r="D67" i="16"/>
  <c r="B67" i="16"/>
  <c r="F67" i="16"/>
  <c r="G67" i="16"/>
  <c r="H67" i="16"/>
  <c r="C68" i="34"/>
  <c r="D67" i="34"/>
  <c r="E67" i="34" s="1"/>
  <c r="A68" i="34"/>
  <c r="B68" i="34" s="1"/>
  <c r="F67" i="34"/>
  <c r="N75" i="11"/>
  <c r="A77" i="11"/>
  <c r="M77" i="11" s="1"/>
  <c r="C76" i="11"/>
  <c r="D76" i="11" s="1"/>
  <c r="B77" i="11"/>
  <c r="B61" i="41"/>
  <c r="C61" i="41" s="1"/>
  <c r="C57" i="55" l="1"/>
  <c r="D56" i="55"/>
  <c r="E56" i="55" s="1"/>
  <c r="F56" i="55"/>
  <c r="A57" i="55" s="1"/>
  <c r="B57" i="55" s="1"/>
  <c r="D76" i="63"/>
  <c r="B77" i="63" s="1"/>
  <c r="E61" i="41"/>
  <c r="C69" i="34"/>
  <c r="D68" i="34"/>
  <c r="E68" i="34" s="1"/>
  <c r="F68" i="34"/>
  <c r="A69" i="34"/>
  <c r="B69" i="34" s="1"/>
  <c r="H68" i="16"/>
  <c r="D68" i="16"/>
  <c r="G68" i="16"/>
  <c r="F68" i="16"/>
  <c r="E68" i="16"/>
  <c r="I68" i="16"/>
  <c r="A69" i="16" s="1"/>
  <c r="C68" i="16"/>
  <c r="B68" i="16"/>
  <c r="N76" i="11"/>
  <c r="B78" i="11"/>
  <c r="C77" i="11"/>
  <c r="D77" i="11" s="1"/>
  <c r="A78" i="11"/>
  <c r="M78" i="11" s="1"/>
  <c r="A63" i="12"/>
  <c r="C62" i="12"/>
  <c r="E62" i="12" s="1"/>
  <c r="B50" i="17"/>
  <c r="C50" i="17"/>
  <c r="E50" i="17" s="1"/>
  <c r="A51" i="17" l="1"/>
  <c r="D50" i="17"/>
  <c r="E77" i="63"/>
  <c r="C77" i="63"/>
  <c r="A78" i="63"/>
  <c r="I69" i="16"/>
  <c r="A70" i="16" s="1"/>
  <c r="F69" i="16"/>
  <c r="H69" i="16"/>
  <c r="B69" i="16"/>
  <c r="C69" i="16"/>
  <c r="E69" i="16"/>
  <c r="G69" i="16"/>
  <c r="D69" i="16"/>
  <c r="N77" i="11"/>
  <c r="C78" i="11"/>
  <c r="D78" i="11" s="1"/>
  <c r="A70" i="34"/>
  <c r="B70" i="34" s="1"/>
  <c r="F69" i="34"/>
  <c r="D69" i="34"/>
  <c r="E69" i="34" s="1"/>
  <c r="C70" i="34"/>
  <c r="D62" i="12"/>
  <c r="B63" i="12" s="1"/>
  <c r="A62" i="41"/>
  <c r="D61" i="41"/>
  <c r="D57" i="55"/>
  <c r="E57" i="55" s="1"/>
  <c r="C58" i="55"/>
  <c r="F57" i="55"/>
  <c r="A58" i="55" s="1"/>
  <c r="B58" i="55" s="1"/>
  <c r="A71" i="34" l="1"/>
  <c r="B71" i="34" s="1"/>
  <c r="D70" i="34"/>
  <c r="E70" i="34" s="1"/>
  <c r="C71" i="34"/>
  <c r="F70" i="34"/>
  <c r="D77" i="63"/>
  <c r="B78" i="63" s="1"/>
  <c r="G70" i="16"/>
  <c r="C70" i="16"/>
  <c r="I70" i="16"/>
  <c r="A71" i="16" s="1"/>
  <c r="H70" i="16"/>
  <c r="D70" i="16"/>
  <c r="F70" i="16"/>
  <c r="E70" i="16"/>
  <c r="B70" i="16"/>
  <c r="B62" i="41"/>
  <c r="C62" i="41"/>
  <c r="E62" i="41" s="1"/>
  <c r="F58" i="55"/>
  <c r="A59" i="55" s="1"/>
  <c r="B59" i="55" s="1"/>
  <c r="C59" i="55"/>
  <c r="D58" i="55"/>
  <c r="E58" i="55" s="1"/>
  <c r="C63" i="12"/>
  <c r="A64" i="12"/>
  <c r="E63" i="12"/>
  <c r="B51" i="17"/>
  <c r="C51" i="17"/>
  <c r="E51" i="17" s="1"/>
  <c r="A63" i="41" l="1"/>
  <c r="D62" i="41"/>
  <c r="A52" i="17"/>
  <c r="D51" i="17"/>
  <c r="I71" i="16"/>
  <c r="A72" i="16" s="1"/>
  <c r="C71" i="16"/>
  <c r="E71" i="16"/>
  <c r="D71" i="16"/>
  <c r="B71" i="16"/>
  <c r="F71" i="16"/>
  <c r="G71" i="16"/>
  <c r="H71" i="16"/>
  <c r="D59" i="55"/>
  <c r="E59" i="55" s="1"/>
  <c r="C60" i="55"/>
  <c r="F59" i="55"/>
  <c r="A60" i="55" s="1"/>
  <c r="B60" i="55" s="1"/>
  <c r="C72" i="34"/>
  <c r="D71" i="34"/>
  <c r="E71" i="34" s="1"/>
  <c r="A72" i="34"/>
  <c r="B72" i="34" s="1"/>
  <c r="F71" i="34"/>
  <c r="D63" i="12"/>
  <c r="B64" i="12" s="1"/>
  <c r="C78" i="63"/>
  <c r="A79" i="63"/>
  <c r="A65" i="12" l="1"/>
  <c r="C64" i="12"/>
  <c r="E64" i="12" s="1"/>
  <c r="C73" i="34"/>
  <c r="D72" i="34"/>
  <c r="E72" i="34" s="1"/>
  <c r="F72" i="34"/>
  <c r="A73" i="34"/>
  <c r="B73" i="34" s="1"/>
  <c r="B52" i="17"/>
  <c r="E52" i="17" s="1"/>
  <c r="C52" i="17"/>
  <c r="D60" i="55"/>
  <c r="E60" i="55" s="1"/>
  <c r="F60" i="55"/>
  <c r="A61" i="55" s="1"/>
  <c r="B61" i="55" s="1"/>
  <c r="C61" i="55"/>
  <c r="E78" i="63"/>
  <c r="D78" i="63" s="1"/>
  <c r="B79" i="63" s="1"/>
  <c r="H72" i="16"/>
  <c r="D72" i="16"/>
  <c r="G72" i="16"/>
  <c r="F72" i="16"/>
  <c r="E72" i="16"/>
  <c r="I72" i="16"/>
  <c r="A73" i="16" s="1"/>
  <c r="C72" i="16"/>
  <c r="B72" i="16"/>
  <c r="B63" i="41"/>
  <c r="C63" i="41" s="1"/>
  <c r="C79" i="63" l="1"/>
  <c r="A80" i="63"/>
  <c r="A53" i="17"/>
  <c r="D52" i="17"/>
  <c r="E63" i="41"/>
  <c r="I73" i="16"/>
  <c r="A74" i="16" s="1"/>
  <c r="F73" i="16"/>
  <c r="H73" i="16"/>
  <c r="B73" i="16"/>
  <c r="C73" i="16"/>
  <c r="E73" i="16"/>
  <c r="G73" i="16"/>
  <c r="D73" i="16"/>
  <c r="D61" i="55"/>
  <c r="E61" i="55" s="1"/>
  <c r="C62" i="55"/>
  <c r="F61" i="55"/>
  <c r="A62" i="55" s="1"/>
  <c r="B62" i="55" s="1"/>
  <c r="D64" i="12"/>
  <c r="B65" i="12" s="1"/>
  <c r="A74" i="34"/>
  <c r="B74" i="34" s="1"/>
  <c r="F73" i="34"/>
  <c r="D73" i="34"/>
  <c r="E73" i="34" s="1"/>
  <c r="C74" i="34"/>
  <c r="G74" i="16" l="1"/>
  <c r="C74" i="16"/>
  <c r="I74" i="16"/>
  <c r="A75" i="16" s="1"/>
  <c r="H74" i="16"/>
  <c r="D74" i="16"/>
  <c r="F74" i="16"/>
  <c r="E74" i="16"/>
  <c r="B74" i="16"/>
  <c r="A75" i="34"/>
  <c r="B75" i="34" s="1"/>
  <c r="D74" i="34"/>
  <c r="E74" i="34" s="1"/>
  <c r="C75" i="34"/>
  <c r="F74" i="34"/>
  <c r="A66" i="12"/>
  <c r="C65" i="12"/>
  <c r="E65" i="12" s="1"/>
  <c r="A64" i="41"/>
  <c r="D63" i="41"/>
  <c r="C63" i="55"/>
  <c r="D62" i="55"/>
  <c r="E62" i="55" s="1"/>
  <c r="F62" i="55"/>
  <c r="A63" i="55" s="1"/>
  <c r="B63" i="55" s="1"/>
  <c r="C53" i="17"/>
  <c r="B53" i="17"/>
  <c r="E53" i="17" s="1"/>
  <c r="E79" i="63"/>
  <c r="D79" i="63" s="1"/>
  <c r="B80" i="63" s="1"/>
  <c r="C80" i="63" l="1"/>
  <c r="A81" i="63"/>
  <c r="A54" i="17"/>
  <c r="D53" i="17"/>
  <c r="D63" i="55"/>
  <c r="E63" i="55" s="1"/>
  <c r="C64" i="55"/>
  <c r="F63" i="55"/>
  <c r="A64" i="55" s="1"/>
  <c r="B64" i="55" s="1"/>
  <c r="D65" i="12"/>
  <c r="B66" i="12" s="1"/>
  <c r="C76" i="34"/>
  <c r="D75" i="34"/>
  <c r="E75" i="34" s="1"/>
  <c r="A76" i="34"/>
  <c r="B76" i="34" s="1"/>
  <c r="F75" i="34"/>
  <c r="I75" i="16"/>
  <c r="A76" i="16" s="1"/>
  <c r="C75" i="16"/>
  <c r="E75" i="16"/>
  <c r="D75" i="16"/>
  <c r="B75" i="16"/>
  <c r="F75" i="16"/>
  <c r="G75" i="16"/>
  <c r="H75" i="16"/>
  <c r="B64" i="41"/>
  <c r="C64" i="41"/>
  <c r="E64" i="41" s="1"/>
  <c r="A65" i="41" l="1"/>
  <c r="D64" i="41"/>
  <c r="C65" i="55"/>
  <c r="D64" i="55"/>
  <c r="E64" i="55" s="1"/>
  <c r="F64" i="55"/>
  <c r="A65" i="55" s="1"/>
  <c r="B65" i="55" s="1"/>
  <c r="H76" i="16"/>
  <c r="D76" i="16"/>
  <c r="G76" i="16"/>
  <c r="F76" i="16"/>
  <c r="E76" i="16"/>
  <c r="I76" i="16"/>
  <c r="A77" i="16" s="1"/>
  <c r="C76" i="16"/>
  <c r="B76" i="16"/>
  <c r="C77" i="34"/>
  <c r="D76" i="34"/>
  <c r="E76" i="34" s="1"/>
  <c r="A77" i="34"/>
  <c r="B77" i="34" s="1"/>
  <c r="A67" i="12"/>
  <c r="C66" i="12"/>
  <c r="D80" i="63"/>
  <c r="B81" i="63" s="1"/>
  <c r="B54" i="17"/>
  <c r="C54" i="17"/>
  <c r="E54" i="17" s="1"/>
  <c r="E80" i="63"/>
  <c r="A55" i="17" l="1"/>
  <c r="D54" i="17"/>
  <c r="I77" i="16"/>
  <c r="A78" i="16" s="1"/>
  <c r="F77" i="16"/>
  <c r="H77" i="16"/>
  <c r="B77" i="16"/>
  <c r="C77" i="16"/>
  <c r="E77" i="16"/>
  <c r="G77" i="16"/>
  <c r="D77" i="16"/>
  <c r="D65" i="55"/>
  <c r="E65" i="55" s="1"/>
  <c r="C66" i="55"/>
  <c r="F65" i="55"/>
  <c r="A66" i="55" s="1"/>
  <c r="B66" i="55" s="1"/>
  <c r="A78" i="34"/>
  <c r="B78" i="34" s="1"/>
  <c r="D77" i="34"/>
  <c r="E77" i="34" s="1"/>
  <c r="C78" i="34"/>
  <c r="C81" i="63"/>
  <c r="E81" i="63" s="1"/>
  <c r="A82" i="63"/>
  <c r="E66" i="12"/>
  <c r="D66" i="12" s="1"/>
  <c r="B67" i="12" s="1"/>
  <c r="B65" i="41"/>
  <c r="C65" i="41" s="1"/>
  <c r="C67" i="12" l="1"/>
  <c r="E67" i="12" s="1"/>
  <c r="A68" i="12"/>
  <c r="G78" i="16"/>
  <c r="C78" i="16"/>
  <c r="I78" i="16"/>
  <c r="A79" i="16" s="1"/>
  <c r="H78" i="16"/>
  <c r="D78" i="16"/>
  <c r="F78" i="16"/>
  <c r="E78" i="16"/>
  <c r="B78" i="16"/>
  <c r="E65" i="41"/>
  <c r="D81" i="63"/>
  <c r="B82" i="63" s="1"/>
  <c r="A79" i="34"/>
  <c r="B79" i="34" s="1"/>
  <c r="D78" i="34"/>
  <c r="E78" i="34" s="1"/>
  <c r="C79" i="34"/>
  <c r="F66" i="55"/>
  <c r="A67" i="55" s="1"/>
  <c r="B67" i="55" s="1"/>
  <c r="C67" i="55"/>
  <c r="D66" i="55"/>
  <c r="E66" i="55" s="1"/>
  <c r="B55" i="17"/>
  <c r="C55" i="17"/>
  <c r="E55" i="17" s="1"/>
  <c r="A56" i="17" l="1"/>
  <c r="D55" i="17"/>
  <c r="I79" i="16"/>
  <c r="A80" i="16" s="1"/>
  <c r="C79" i="16"/>
  <c r="E79" i="16"/>
  <c r="D79" i="16"/>
  <c r="B79" i="16"/>
  <c r="F79" i="16"/>
  <c r="G79" i="16"/>
  <c r="H79" i="16"/>
  <c r="C82" i="63"/>
  <c r="E82" i="63" s="1"/>
  <c r="A83" i="63"/>
  <c r="D67" i="55"/>
  <c r="E67" i="55" s="1"/>
  <c r="C68" i="55"/>
  <c r="F67" i="55"/>
  <c r="A68" i="55" s="1"/>
  <c r="B68" i="55" s="1"/>
  <c r="C80" i="34"/>
  <c r="D79" i="34"/>
  <c r="E79" i="34" s="1"/>
  <c r="A80" i="34"/>
  <c r="B80" i="34" s="1"/>
  <c r="A66" i="41"/>
  <c r="D65" i="41"/>
  <c r="D67" i="12"/>
  <c r="B68" i="12" s="1"/>
  <c r="B66" i="41" l="1"/>
  <c r="C66" i="41"/>
  <c r="E66" i="41" s="1"/>
  <c r="D68" i="55"/>
  <c r="E68" i="55" s="1"/>
  <c r="F68" i="55"/>
  <c r="A69" i="55" s="1"/>
  <c r="B69" i="55" s="1"/>
  <c r="C69" i="55"/>
  <c r="A69" i="12"/>
  <c r="C68" i="12"/>
  <c r="E68" i="12" s="1"/>
  <c r="D82" i="63"/>
  <c r="B83" i="63" s="1"/>
  <c r="H80" i="16"/>
  <c r="D80" i="16"/>
  <c r="G80" i="16"/>
  <c r="F80" i="16"/>
  <c r="E80" i="16"/>
  <c r="I80" i="16"/>
  <c r="A81" i="16" s="1"/>
  <c r="C80" i="16"/>
  <c r="B80" i="16"/>
  <c r="C81" i="34"/>
  <c r="D80" i="34"/>
  <c r="E80" i="34" s="1"/>
  <c r="A81" i="34"/>
  <c r="B81" i="34" s="1"/>
  <c r="B56" i="17"/>
  <c r="E56" i="17" s="1"/>
  <c r="C56" i="17"/>
  <c r="A57" i="17" l="1"/>
  <c r="D56" i="17"/>
  <c r="A67" i="41"/>
  <c r="D66" i="41"/>
  <c r="I81" i="16"/>
  <c r="A82" i="16" s="1"/>
  <c r="F81" i="16"/>
  <c r="H81" i="16"/>
  <c r="B81" i="16"/>
  <c r="C81" i="16"/>
  <c r="E81" i="16"/>
  <c r="G81" i="16"/>
  <c r="D81" i="16"/>
  <c r="C83" i="63"/>
  <c r="E83" i="63" s="1"/>
  <c r="A84" i="63"/>
  <c r="D69" i="55"/>
  <c r="E69" i="55" s="1"/>
  <c r="C70" i="55"/>
  <c r="F69" i="55"/>
  <c r="A70" i="55" s="1"/>
  <c r="B70" i="55" s="1"/>
  <c r="D68" i="12"/>
  <c r="B69" i="12" s="1"/>
  <c r="C82" i="34"/>
  <c r="D82" i="34" s="1"/>
  <c r="E82" i="34" s="1"/>
  <c r="A82" i="34"/>
  <c r="B82" i="34" s="1"/>
  <c r="D81" i="34"/>
  <c r="E81" i="34" s="1"/>
  <c r="A70" i="12" l="1"/>
  <c r="C69" i="12"/>
  <c r="E69" i="12" s="1"/>
  <c r="B67" i="41"/>
  <c r="C67" i="41"/>
  <c r="E67" i="41" s="1"/>
  <c r="C71" i="55"/>
  <c r="D70" i="55"/>
  <c r="E70" i="55" s="1"/>
  <c r="F70" i="55"/>
  <c r="A71" i="55" s="1"/>
  <c r="B71" i="55" s="1"/>
  <c r="D83" i="63"/>
  <c r="B84" i="63" s="1"/>
  <c r="G82" i="16"/>
  <c r="C82" i="16"/>
  <c r="I82" i="16"/>
  <c r="A83" i="16" s="1"/>
  <c r="H82" i="16"/>
  <c r="D82" i="16"/>
  <c r="F82" i="16"/>
  <c r="E82" i="16"/>
  <c r="B82" i="16"/>
  <c r="B57" i="17"/>
  <c r="C57" i="17" s="1"/>
  <c r="A68" i="41" l="1"/>
  <c r="D67" i="41"/>
  <c r="I83" i="16"/>
  <c r="A84" i="16" s="1"/>
  <c r="C83" i="16"/>
  <c r="E83" i="16"/>
  <c r="D83" i="16"/>
  <c r="B83" i="16"/>
  <c r="F83" i="16"/>
  <c r="G83" i="16"/>
  <c r="H83" i="16"/>
  <c r="C84" i="63"/>
  <c r="E84" i="63" s="1"/>
  <c r="A85" i="63"/>
  <c r="E57" i="17"/>
  <c r="D69" i="12"/>
  <c r="B70" i="12" s="1"/>
  <c r="D71" i="55"/>
  <c r="E71" i="55" s="1"/>
  <c r="C72" i="55"/>
  <c r="F71" i="55"/>
  <c r="A72" i="55" s="1"/>
  <c r="B72" i="55" s="1"/>
  <c r="A71" i="12" l="1"/>
  <c r="C70" i="12"/>
  <c r="D84" i="63"/>
  <c r="B85" i="63" s="1"/>
  <c r="H84" i="16"/>
  <c r="D84" i="16"/>
  <c r="G84" i="16"/>
  <c r="F84" i="16"/>
  <c r="E84" i="16"/>
  <c r="I84" i="16"/>
  <c r="A85" i="16" s="1"/>
  <c r="C84" i="16"/>
  <c r="B84" i="16"/>
  <c r="A58" i="17"/>
  <c r="D57" i="17"/>
  <c r="C73" i="55"/>
  <c r="D72" i="55"/>
  <c r="E72" i="55" s="1"/>
  <c r="F72" i="55"/>
  <c r="A73" i="55" s="1"/>
  <c r="B73" i="55" s="1"/>
  <c r="B68" i="41"/>
  <c r="C68" i="41" l="1"/>
  <c r="E68" i="41" s="1"/>
  <c r="D73" i="55"/>
  <c r="E73" i="55" s="1"/>
  <c r="C74" i="55"/>
  <c r="F73" i="55"/>
  <c r="A74" i="55" s="1"/>
  <c r="B74" i="55" s="1"/>
  <c r="I85" i="16"/>
  <c r="A86" i="16" s="1"/>
  <c r="F85" i="16"/>
  <c r="H85" i="16"/>
  <c r="B85" i="16"/>
  <c r="C85" i="16"/>
  <c r="E85" i="16"/>
  <c r="G85" i="16"/>
  <c r="D85" i="16"/>
  <c r="B58" i="17"/>
  <c r="C58" i="17" s="1"/>
  <c r="C85" i="63"/>
  <c r="A86" i="63"/>
  <c r="E70" i="12"/>
  <c r="D70" i="12" s="1"/>
  <c r="B71" i="12" s="1"/>
  <c r="C71" i="12" l="1"/>
  <c r="E71" i="12" s="1"/>
  <c r="A72" i="12"/>
  <c r="A69" i="41"/>
  <c r="D68" i="41"/>
  <c r="E85" i="63"/>
  <c r="D85" i="63" s="1"/>
  <c r="B86" i="63" s="1"/>
  <c r="F74" i="55"/>
  <c r="A75" i="55" s="1"/>
  <c r="B75" i="55" s="1"/>
  <c r="C75" i="55"/>
  <c r="D74" i="55"/>
  <c r="E74" i="55" s="1"/>
  <c r="E58" i="17"/>
  <c r="G86" i="16"/>
  <c r="C86" i="16"/>
  <c r="I86" i="16"/>
  <c r="A87" i="16" s="1"/>
  <c r="H86" i="16"/>
  <c r="D86" i="16"/>
  <c r="F86" i="16"/>
  <c r="E86" i="16"/>
  <c r="B86" i="16"/>
  <c r="C86" i="63" l="1"/>
  <c r="E86" i="63"/>
  <c r="A87" i="63"/>
  <c r="I87" i="16"/>
  <c r="A88" i="16" s="1"/>
  <c r="C87" i="16"/>
  <c r="E87" i="16"/>
  <c r="D87" i="16"/>
  <c r="B87" i="16"/>
  <c r="F87" i="16"/>
  <c r="G87" i="16"/>
  <c r="H87" i="16"/>
  <c r="A59" i="17"/>
  <c r="D58" i="17"/>
  <c r="D75" i="55"/>
  <c r="E75" i="55" s="1"/>
  <c r="C76" i="55"/>
  <c r="F75" i="55"/>
  <c r="A76" i="55" s="1"/>
  <c r="B76" i="55" s="1"/>
  <c r="B69" i="41"/>
  <c r="C69" i="41" s="1"/>
  <c r="D71" i="12"/>
  <c r="B72" i="12" s="1"/>
  <c r="D76" i="55" l="1"/>
  <c r="E76" i="55" s="1"/>
  <c r="F76" i="55"/>
  <c r="A77" i="55" s="1"/>
  <c r="B77" i="55" s="1"/>
  <c r="C77" i="55"/>
  <c r="E69" i="41"/>
  <c r="A73" i="12"/>
  <c r="C72" i="12"/>
  <c r="E72" i="12" s="1"/>
  <c r="B59" i="17"/>
  <c r="C59" i="17"/>
  <c r="E59" i="17"/>
  <c r="A60" i="17" s="1"/>
  <c r="H88" i="16"/>
  <c r="D88" i="16"/>
  <c r="G88" i="16"/>
  <c r="F88" i="16"/>
  <c r="E88" i="16"/>
  <c r="I88" i="16"/>
  <c r="A89" i="16" s="1"/>
  <c r="C88" i="16"/>
  <c r="B88" i="16"/>
  <c r="D86" i="63"/>
  <c r="B87" i="63" s="1"/>
  <c r="D72" i="12" l="1"/>
  <c r="B73" i="12" s="1"/>
  <c r="D77" i="55"/>
  <c r="E77" i="55" s="1"/>
  <c r="C78" i="55"/>
  <c r="F77" i="55"/>
  <c r="A78" i="55" s="1"/>
  <c r="B78" i="55" s="1"/>
  <c r="A70" i="41"/>
  <c r="D69" i="41"/>
  <c r="I89" i="16"/>
  <c r="A90" i="16" s="1"/>
  <c r="F89" i="16"/>
  <c r="H89" i="16"/>
  <c r="B89" i="16"/>
  <c r="C89" i="16"/>
  <c r="E89" i="16"/>
  <c r="G89" i="16"/>
  <c r="D89" i="16"/>
  <c r="D59" i="17"/>
  <c r="B60" i="17" s="1"/>
  <c r="C87" i="63"/>
  <c r="A88" i="63"/>
  <c r="C60" i="17" l="1"/>
  <c r="E60" i="17" s="1"/>
  <c r="G90" i="16"/>
  <c r="C90" i="16"/>
  <c r="I90" i="16"/>
  <c r="A91" i="16" s="1"/>
  <c r="H90" i="16"/>
  <c r="D90" i="16"/>
  <c r="F90" i="16"/>
  <c r="E90" i="16"/>
  <c r="B90" i="16"/>
  <c r="F78" i="55"/>
  <c r="A79" i="55" s="1"/>
  <c r="B79" i="55" s="1"/>
  <c r="D78" i="55"/>
  <c r="E78" i="55" s="1"/>
  <c r="C79" i="55"/>
  <c r="E87" i="63"/>
  <c r="D87" i="63" s="1"/>
  <c r="B88" i="63" s="1"/>
  <c r="B70" i="41"/>
  <c r="C70" i="41" s="1"/>
  <c r="C73" i="12"/>
  <c r="A74" i="12"/>
  <c r="C88" i="63" l="1"/>
  <c r="E88" i="63"/>
  <c r="A89" i="63"/>
  <c r="A61" i="17"/>
  <c r="D60" i="17"/>
  <c r="E70" i="41"/>
  <c r="E73" i="12"/>
  <c r="D73" i="12" s="1"/>
  <c r="B74" i="12" s="1"/>
  <c r="D79" i="55"/>
  <c r="E79" i="55" s="1"/>
  <c r="C80" i="55"/>
  <c r="F79" i="55"/>
  <c r="A80" i="55" s="1"/>
  <c r="B80" i="55" s="1"/>
  <c r="I91" i="16"/>
  <c r="A92" i="16" s="1"/>
  <c r="C91" i="16"/>
  <c r="E91" i="16"/>
  <c r="D91" i="16"/>
  <c r="B91" i="16"/>
  <c r="F91" i="16"/>
  <c r="G91" i="16"/>
  <c r="H91" i="16"/>
  <c r="C74" i="12" l="1"/>
  <c r="A75" i="12"/>
  <c r="A71" i="41"/>
  <c r="D70" i="41"/>
  <c r="F80" i="55"/>
  <c r="A81" i="55" s="1"/>
  <c r="B81" i="55" s="1"/>
  <c r="D80" i="55"/>
  <c r="E80" i="55" s="1"/>
  <c r="C81" i="55"/>
  <c r="H92" i="16"/>
  <c r="D92" i="16"/>
  <c r="G92" i="16"/>
  <c r="F92" i="16"/>
  <c r="E92" i="16"/>
  <c r="I92" i="16"/>
  <c r="A93" i="16" s="1"/>
  <c r="C92" i="16"/>
  <c r="B92" i="16"/>
  <c r="B61" i="17"/>
  <c r="C61" i="17" s="1"/>
  <c r="D88" i="63"/>
  <c r="B89" i="63" s="1"/>
  <c r="E61" i="17" l="1"/>
  <c r="I93" i="16"/>
  <c r="A94" i="16" s="1"/>
  <c r="F93" i="16"/>
  <c r="H93" i="16"/>
  <c r="B93" i="16"/>
  <c r="C93" i="16"/>
  <c r="E93" i="16"/>
  <c r="G93" i="16"/>
  <c r="D93" i="16"/>
  <c r="C89" i="63"/>
  <c r="E89" i="63" s="1"/>
  <c r="A90" i="63"/>
  <c r="D81" i="55"/>
  <c r="E81" i="55" s="1"/>
  <c r="C82" i="55"/>
  <c r="F81" i="55"/>
  <c r="A82" i="55" s="1"/>
  <c r="B82" i="55" s="1"/>
  <c r="B71" i="41"/>
  <c r="E71" i="41"/>
  <c r="A72" i="41" s="1"/>
  <c r="C71" i="41"/>
  <c r="E74" i="12"/>
  <c r="D74" i="12" s="1"/>
  <c r="B75" i="12" s="1"/>
  <c r="C75" i="12" l="1"/>
  <c r="E75" i="12"/>
  <c r="A76" i="12"/>
  <c r="D89" i="63"/>
  <c r="B90" i="63" s="1"/>
  <c r="G94" i="16"/>
  <c r="C94" i="16"/>
  <c r="I94" i="16"/>
  <c r="A95" i="16" s="1"/>
  <c r="H94" i="16"/>
  <c r="D94" i="16"/>
  <c r="F94" i="16"/>
  <c r="E94" i="16"/>
  <c r="B94" i="16"/>
  <c r="F82" i="55"/>
  <c r="A83" i="55" s="1"/>
  <c r="B83" i="55" s="1"/>
  <c r="D82" i="55"/>
  <c r="E82" i="55" s="1"/>
  <c r="C83" i="55"/>
  <c r="D71" i="41"/>
  <c r="B72" i="41" s="1"/>
  <c r="A62" i="17"/>
  <c r="D61" i="17"/>
  <c r="C72" i="41" l="1"/>
  <c r="E72" i="41" s="1"/>
  <c r="I95" i="16"/>
  <c r="A96" i="16" s="1"/>
  <c r="C95" i="16"/>
  <c r="E95" i="16"/>
  <c r="D95" i="16"/>
  <c r="B95" i="16"/>
  <c r="F95" i="16"/>
  <c r="G95" i="16"/>
  <c r="H95" i="16"/>
  <c r="D83" i="55"/>
  <c r="E83" i="55" s="1"/>
  <c r="C84" i="55"/>
  <c r="F83" i="55"/>
  <c r="A84" i="55" s="1"/>
  <c r="B84" i="55" s="1"/>
  <c r="B62" i="17"/>
  <c r="C62" i="17"/>
  <c r="E62" i="17" s="1"/>
  <c r="C90" i="63"/>
  <c r="E90" i="63" s="1"/>
  <c r="A91" i="63"/>
  <c r="D75" i="12"/>
  <c r="B76" i="12" s="1"/>
  <c r="A63" i="17" l="1"/>
  <c r="D62" i="17"/>
  <c r="A73" i="41"/>
  <c r="D72" i="41"/>
  <c r="H96" i="16"/>
  <c r="D96" i="16"/>
  <c r="G96" i="16"/>
  <c r="F96" i="16"/>
  <c r="E96" i="16"/>
  <c r="I96" i="16"/>
  <c r="A97" i="16" s="1"/>
  <c r="C96" i="16"/>
  <c r="B96" i="16"/>
  <c r="F84" i="55"/>
  <c r="A85" i="55" s="1"/>
  <c r="B85" i="55" s="1"/>
  <c r="D84" i="55"/>
  <c r="E84" i="55" s="1"/>
  <c r="C85" i="55"/>
  <c r="A77" i="12"/>
  <c r="C76" i="12"/>
  <c r="E76" i="12" s="1"/>
  <c r="D90" i="63"/>
  <c r="B91" i="63" s="1"/>
  <c r="D76" i="12" l="1"/>
  <c r="B77" i="12" s="1"/>
  <c r="D85" i="55"/>
  <c r="E85" i="55" s="1"/>
  <c r="C86" i="55"/>
  <c r="F85" i="55"/>
  <c r="A86" i="55" s="1"/>
  <c r="B86" i="55" s="1"/>
  <c r="B73" i="41"/>
  <c r="C73" i="41" s="1"/>
  <c r="C91" i="63"/>
  <c r="E91" i="63" s="1"/>
  <c r="A92" i="63"/>
  <c r="I97" i="16"/>
  <c r="A98" i="16" s="1"/>
  <c r="F97" i="16"/>
  <c r="H97" i="16"/>
  <c r="B97" i="16"/>
  <c r="C97" i="16"/>
  <c r="E97" i="16"/>
  <c r="G97" i="16"/>
  <c r="D97" i="16"/>
  <c r="B63" i="17"/>
  <c r="C63" i="17"/>
  <c r="E63" i="17"/>
  <c r="A64" i="17" s="1"/>
  <c r="F86" i="55" l="1"/>
  <c r="A87" i="55" s="1"/>
  <c r="B87" i="55" s="1"/>
  <c r="D86" i="55"/>
  <c r="E86" i="55" s="1"/>
  <c r="C87" i="55"/>
  <c r="D63" i="17"/>
  <c r="B64" i="17" s="1"/>
  <c r="E73" i="41"/>
  <c r="H98" i="16"/>
  <c r="G98" i="16"/>
  <c r="C98" i="16"/>
  <c r="I98" i="16"/>
  <c r="A99" i="16" s="1"/>
  <c r="D98" i="16"/>
  <c r="F98" i="16"/>
  <c r="E98" i="16"/>
  <c r="B98" i="16"/>
  <c r="D91" i="63"/>
  <c r="B92" i="63" s="1"/>
  <c r="A78" i="12"/>
  <c r="C77" i="12"/>
  <c r="E77" i="12" s="1"/>
  <c r="C64" i="17" l="1"/>
  <c r="E64" i="17" s="1"/>
  <c r="D87" i="55"/>
  <c r="E87" i="55" s="1"/>
  <c r="C88" i="55"/>
  <c r="F87" i="55"/>
  <c r="A88" i="55" s="1"/>
  <c r="B88" i="55" s="1"/>
  <c r="D77" i="12"/>
  <c r="B78" i="12" s="1"/>
  <c r="C92" i="63"/>
  <c r="E92" i="63" s="1"/>
  <c r="A93" i="63"/>
  <c r="I99" i="16"/>
  <c r="A100" i="16" s="1"/>
  <c r="C99" i="16"/>
  <c r="E99" i="16"/>
  <c r="H99" i="16"/>
  <c r="D99" i="16"/>
  <c r="B99" i="16"/>
  <c r="F99" i="16"/>
  <c r="G99" i="16"/>
  <c r="A74" i="41"/>
  <c r="D73" i="41"/>
  <c r="A65" i="17" l="1"/>
  <c r="D64" i="17"/>
  <c r="D100" i="16"/>
  <c r="G100" i="16"/>
  <c r="F100" i="16"/>
  <c r="E100" i="16"/>
  <c r="I100" i="16"/>
  <c r="A101" i="16" s="1"/>
  <c r="H100" i="16"/>
  <c r="C100" i="16"/>
  <c r="B100" i="16"/>
  <c r="D92" i="63"/>
  <c r="B93" i="63" s="1"/>
  <c r="F88" i="55"/>
  <c r="A89" i="55" s="1"/>
  <c r="B89" i="55" s="1"/>
  <c r="D88" i="55"/>
  <c r="E88" i="55" s="1"/>
  <c r="C89" i="55"/>
  <c r="B74" i="41"/>
  <c r="C74" i="41" s="1"/>
  <c r="E78" i="12"/>
  <c r="A79" i="12"/>
  <c r="C78" i="12"/>
  <c r="C93" i="63" l="1"/>
  <c r="E93" i="63" s="1"/>
  <c r="A94" i="63"/>
  <c r="I101" i="16"/>
  <c r="A102" i="16" s="1"/>
  <c r="F101" i="16"/>
  <c r="B101" i="16"/>
  <c r="C101" i="16"/>
  <c r="E101" i="16"/>
  <c r="G101" i="16"/>
  <c r="H101" i="16"/>
  <c r="D101" i="16"/>
  <c r="D78" i="12"/>
  <c r="B79" i="12" s="1"/>
  <c r="E74" i="41"/>
  <c r="D89" i="55"/>
  <c r="E89" i="55" s="1"/>
  <c r="C90" i="55"/>
  <c r="F89" i="55"/>
  <c r="A90" i="55" s="1"/>
  <c r="B90" i="55" s="1"/>
  <c r="B65" i="17"/>
  <c r="C65" i="17" s="1"/>
  <c r="F90" i="55" l="1"/>
  <c r="A91" i="55" s="1"/>
  <c r="B91" i="55" s="1"/>
  <c r="D90" i="55"/>
  <c r="E90" i="55" s="1"/>
  <c r="C91" i="55"/>
  <c r="E65" i="17"/>
  <c r="A75" i="41"/>
  <c r="D74" i="41"/>
  <c r="C79" i="12"/>
  <c r="E79" i="12" s="1"/>
  <c r="A80" i="12"/>
  <c r="H102" i="16"/>
  <c r="G102" i="16"/>
  <c r="C102" i="16"/>
  <c r="I102" i="16"/>
  <c r="A103" i="16" s="1"/>
  <c r="D102" i="16"/>
  <c r="F102" i="16"/>
  <c r="E102" i="16"/>
  <c r="B102" i="16"/>
  <c r="D93" i="63"/>
  <c r="B94" i="63" s="1"/>
  <c r="A66" i="17" l="1"/>
  <c r="D65" i="17"/>
  <c r="C94" i="63"/>
  <c r="E94" i="63" s="1"/>
  <c r="A95" i="63"/>
  <c r="D79" i="12"/>
  <c r="B80" i="12" s="1"/>
  <c r="D91" i="55"/>
  <c r="E91" i="55" s="1"/>
  <c r="C92" i="55"/>
  <c r="F91" i="55"/>
  <c r="A92" i="55" s="1"/>
  <c r="B92" i="55" s="1"/>
  <c r="I103" i="16"/>
  <c r="A104" i="16" s="1"/>
  <c r="C103" i="16"/>
  <c r="E103" i="16"/>
  <c r="H103" i="16"/>
  <c r="D103" i="16"/>
  <c r="B103" i="16"/>
  <c r="F103" i="16"/>
  <c r="G103" i="16"/>
  <c r="B75" i="41"/>
  <c r="C75" i="41" s="1"/>
  <c r="D104" i="16" l="1"/>
  <c r="G104" i="16"/>
  <c r="F104" i="16"/>
  <c r="E104" i="16"/>
  <c r="I104" i="16"/>
  <c r="A105" i="16" s="1"/>
  <c r="H104" i="16"/>
  <c r="C104" i="16"/>
  <c r="B104" i="16"/>
  <c r="A81" i="12"/>
  <c r="C80" i="12"/>
  <c r="E80" i="12" s="1"/>
  <c r="D94" i="63"/>
  <c r="B95" i="63" s="1"/>
  <c r="E75" i="41"/>
  <c r="F92" i="55"/>
  <c r="A93" i="55" s="1"/>
  <c r="B93" i="55" s="1"/>
  <c r="D92" i="55"/>
  <c r="E92" i="55" s="1"/>
  <c r="C93" i="55"/>
  <c r="B66" i="17"/>
  <c r="C66" i="17"/>
  <c r="E66" i="17" s="1"/>
  <c r="A67" i="17" l="1"/>
  <c r="D66" i="17"/>
  <c r="D80" i="12"/>
  <c r="B81" i="12" s="1"/>
  <c r="A76" i="41"/>
  <c r="D75" i="41"/>
  <c r="D93" i="55"/>
  <c r="E93" i="55" s="1"/>
  <c r="C94" i="55"/>
  <c r="F93" i="55"/>
  <c r="A94" i="55" s="1"/>
  <c r="B94" i="55" s="1"/>
  <c r="C95" i="63"/>
  <c r="E95" i="63"/>
  <c r="A96" i="63"/>
  <c r="I105" i="16"/>
  <c r="A106" i="16" s="1"/>
  <c r="F105" i="16"/>
  <c r="B105" i="16"/>
  <c r="C105" i="16"/>
  <c r="E105" i="16"/>
  <c r="G105" i="16"/>
  <c r="H105" i="16"/>
  <c r="D105" i="16"/>
  <c r="B76" i="41" l="1"/>
  <c r="F94" i="55"/>
  <c r="A95" i="55" s="1"/>
  <c r="B95" i="55" s="1"/>
  <c r="D94" i="55"/>
  <c r="E94" i="55" s="1"/>
  <c r="C95" i="55"/>
  <c r="A82" i="12"/>
  <c r="C81" i="12"/>
  <c r="E81" i="12" s="1"/>
  <c r="H106" i="16"/>
  <c r="G106" i="16"/>
  <c r="C106" i="16"/>
  <c r="I106" i="16"/>
  <c r="A107" i="16" s="1"/>
  <c r="D106" i="16"/>
  <c r="F106" i="16"/>
  <c r="E106" i="16"/>
  <c r="B106" i="16"/>
  <c r="D95" i="63"/>
  <c r="B96" i="63" s="1"/>
  <c r="B67" i="17"/>
  <c r="E67" i="17" s="1"/>
  <c r="C67" i="17"/>
  <c r="A68" i="17" l="1"/>
  <c r="D67" i="17"/>
  <c r="C96" i="63"/>
  <c r="E96" i="63" s="1"/>
  <c r="A97" i="63"/>
  <c r="I107" i="16"/>
  <c r="A108" i="16" s="1"/>
  <c r="C107" i="16"/>
  <c r="E107" i="16"/>
  <c r="H107" i="16"/>
  <c r="D107" i="16"/>
  <c r="B107" i="16"/>
  <c r="F107" i="16"/>
  <c r="G107" i="16"/>
  <c r="D95" i="55"/>
  <c r="E95" i="55" s="1"/>
  <c r="C96" i="55"/>
  <c r="F95" i="55"/>
  <c r="A96" i="55" s="1"/>
  <c r="B96" i="55" s="1"/>
  <c r="C76" i="41"/>
  <c r="E76" i="41" s="1"/>
  <c r="D81" i="12"/>
  <c r="B82" i="12" s="1"/>
  <c r="A77" i="41" l="1"/>
  <c r="D76" i="41"/>
  <c r="A83" i="12"/>
  <c r="C82" i="12"/>
  <c r="E82" i="12" s="1"/>
  <c r="D108" i="16"/>
  <c r="G108" i="16"/>
  <c r="F108" i="16"/>
  <c r="E108" i="16"/>
  <c r="I108" i="16"/>
  <c r="A109" i="16" s="1"/>
  <c r="H108" i="16"/>
  <c r="C108" i="16"/>
  <c r="B108" i="16"/>
  <c r="D96" i="63"/>
  <c r="B97" i="63" s="1"/>
  <c r="F96" i="55"/>
  <c r="A97" i="55" s="1"/>
  <c r="B97" i="55" s="1"/>
  <c r="D96" i="55"/>
  <c r="E96" i="55" s="1"/>
  <c r="C97" i="55"/>
  <c r="B68" i="17"/>
  <c r="C97" i="63" l="1"/>
  <c r="E97" i="63" s="1"/>
  <c r="A98" i="63"/>
  <c r="I109" i="16"/>
  <c r="A110" i="16" s="1"/>
  <c r="F109" i="16"/>
  <c r="B109" i="16"/>
  <c r="C109" i="16"/>
  <c r="E109" i="16"/>
  <c r="G109" i="16"/>
  <c r="H109" i="16"/>
  <c r="D109" i="16"/>
  <c r="C68" i="17"/>
  <c r="E68" i="17" s="1"/>
  <c r="D97" i="55"/>
  <c r="E97" i="55" s="1"/>
  <c r="C98" i="55"/>
  <c r="F97" i="55"/>
  <c r="A98" i="55" s="1"/>
  <c r="B98" i="55" s="1"/>
  <c r="D82" i="12"/>
  <c r="B83" i="12" s="1"/>
  <c r="B77" i="41"/>
  <c r="C77" i="41" s="1"/>
  <c r="A69" i="17" l="1"/>
  <c r="D68" i="17"/>
  <c r="E77" i="41"/>
  <c r="F98" i="55"/>
  <c r="A99" i="55" s="1"/>
  <c r="B99" i="55" s="1"/>
  <c r="D98" i="55"/>
  <c r="E98" i="55" s="1"/>
  <c r="C99" i="55"/>
  <c r="H110" i="16"/>
  <c r="G110" i="16"/>
  <c r="C110" i="16"/>
  <c r="I110" i="16"/>
  <c r="A111" i="16" s="1"/>
  <c r="D110" i="16"/>
  <c r="F110" i="16"/>
  <c r="E110" i="16"/>
  <c r="B110" i="16"/>
  <c r="D97" i="63"/>
  <c r="B98" i="63" s="1"/>
  <c r="C83" i="12"/>
  <c r="A84" i="12"/>
  <c r="E83" i="12" l="1"/>
  <c r="D83" i="12" s="1"/>
  <c r="B84" i="12" s="1"/>
  <c r="C98" i="63"/>
  <c r="E98" i="63" s="1"/>
  <c r="A99" i="63"/>
  <c r="A78" i="41"/>
  <c r="D77" i="41"/>
  <c r="I111" i="16"/>
  <c r="A112" i="16" s="1"/>
  <c r="C111" i="16"/>
  <c r="E111" i="16"/>
  <c r="H111" i="16"/>
  <c r="D111" i="16"/>
  <c r="B111" i="16"/>
  <c r="F111" i="16"/>
  <c r="G111" i="16"/>
  <c r="D99" i="55"/>
  <c r="E99" i="55" s="1"/>
  <c r="C100" i="55"/>
  <c r="F99" i="55"/>
  <c r="A100" i="55" s="1"/>
  <c r="B100" i="55" s="1"/>
  <c r="B69" i="17"/>
  <c r="C69" i="17" s="1"/>
  <c r="A85" i="12" l="1"/>
  <c r="C84" i="12"/>
  <c r="E84" i="12" s="1"/>
  <c r="E69" i="17"/>
  <c r="B78" i="41"/>
  <c r="D98" i="63"/>
  <c r="B99" i="63" s="1"/>
  <c r="F100" i="55"/>
  <c r="A101" i="55" s="1"/>
  <c r="B101" i="55" s="1"/>
  <c r="D100" i="55"/>
  <c r="E100" i="55" s="1"/>
  <c r="C101" i="55"/>
  <c r="D112" i="16"/>
  <c r="G112" i="16"/>
  <c r="F112" i="16"/>
  <c r="E112" i="16"/>
  <c r="I112" i="16"/>
  <c r="A113" i="16" s="1"/>
  <c r="H112" i="16"/>
  <c r="C112" i="16"/>
  <c r="B112" i="16"/>
  <c r="C78" i="41" l="1"/>
  <c r="E78" i="41" s="1"/>
  <c r="D84" i="12"/>
  <c r="B85" i="12" s="1"/>
  <c r="I113" i="16"/>
  <c r="A114" i="16" s="1"/>
  <c r="F113" i="16"/>
  <c r="B113" i="16"/>
  <c r="C113" i="16"/>
  <c r="E113" i="16"/>
  <c r="G113" i="16"/>
  <c r="H113" i="16"/>
  <c r="D113" i="16"/>
  <c r="C99" i="63"/>
  <c r="A100" i="63"/>
  <c r="D101" i="55"/>
  <c r="E101" i="55" s="1"/>
  <c r="C102" i="55"/>
  <c r="F101" i="55"/>
  <c r="A102" i="55" s="1"/>
  <c r="B102" i="55" s="1"/>
  <c r="A70" i="17"/>
  <c r="D69" i="17"/>
  <c r="A79" i="41" l="1"/>
  <c r="D78" i="41"/>
  <c r="H114" i="16"/>
  <c r="G114" i="16"/>
  <c r="C114" i="16"/>
  <c r="I114" i="16"/>
  <c r="A115" i="16" s="1"/>
  <c r="D114" i="16"/>
  <c r="F114" i="16"/>
  <c r="E114" i="16"/>
  <c r="B114" i="16"/>
  <c r="A86" i="12"/>
  <c r="C85" i="12"/>
  <c r="E85" i="12" s="1"/>
  <c r="B70" i="17"/>
  <c r="C70" i="17" s="1"/>
  <c r="E70" i="17" s="1"/>
  <c r="F102" i="55"/>
  <c r="A103" i="55" s="1"/>
  <c r="B103" i="55" s="1"/>
  <c r="D102" i="55"/>
  <c r="E102" i="55" s="1"/>
  <c r="C103" i="55"/>
  <c r="E99" i="63"/>
  <c r="D99" i="63" s="1"/>
  <c r="B100" i="63" s="1"/>
  <c r="C100" i="63" l="1"/>
  <c r="E100" i="63"/>
  <c r="A101" i="63"/>
  <c r="N13" i="63"/>
  <c r="M15" i="63" s="1"/>
  <c r="N15" i="63" s="1"/>
  <c r="N14" i="63"/>
  <c r="A71" i="17"/>
  <c r="D70" i="17"/>
  <c r="I115" i="16"/>
  <c r="A116" i="16" s="1"/>
  <c r="C115" i="16"/>
  <c r="E115" i="16"/>
  <c r="H115" i="16"/>
  <c r="D115" i="16"/>
  <c r="B115" i="16"/>
  <c r="F115" i="16"/>
  <c r="G115" i="16"/>
  <c r="D103" i="55"/>
  <c r="E103" i="55" s="1"/>
  <c r="C104" i="55"/>
  <c r="F103" i="55"/>
  <c r="A104" i="55" s="1"/>
  <c r="B104" i="55" s="1"/>
  <c r="D85" i="12"/>
  <c r="B86" i="12" s="1"/>
  <c r="B79" i="41"/>
  <c r="D116" i="16" l="1"/>
  <c r="G116" i="16"/>
  <c r="F116" i="16"/>
  <c r="E116" i="16"/>
  <c r="I116" i="16"/>
  <c r="A117" i="16" s="1"/>
  <c r="H116" i="16"/>
  <c r="C116" i="16"/>
  <c r="B116" i="16"/>
  <c r="C79" i="41"/>
  <c r="E79" i="41" s="1"/>
  <c r="A87" i="12"/>
  <c r="C86" i="12"/>
  <c r="E86" i="12" s="1"/>
  <c r="B71" i="17"/>
  <c r="C71" i="17" s="1"/>
  <c r="E71" i="17" s="1"/>
  <c r="F104" i="55"/>
  <c r="A105" i="55" s="1"/>
  <c r="B105" i="55" s="1"/>
  <c r="D104" i="55"/>
  <c r="E104" i="55" s="1"/>
  <c r="C105" i="55"/>
  <c r="M16" i="63"/>
  <c r="N16" i="63" s="1"/>
  <c r="D100" i="63"/>
  <c r="B101" i="63" s="1"/>
  <c r="A72" i="17" l="1"/>
  <c r="D71" i="17"/>
  <c r="A80" i="41"/>
  <c r="D79" i="41"/>
  <c r="I117" i="16"/>
  <c r="A118" i="16" s="1"/>
  <c r="F117" i="16"/>
  <c r="B117" i="16"/>
  <c r="C117" i="16"/>
  <c r="E117" i="16"/>
  <c r="G117" i="16"/>
  <c r="H117" i="16"/>
  <c r="D117" i="16"/>
  <c r="E101" i="63"/>
  <c r="C101" i="63"/>
  <c r="A102" i="63"/>
  <c r="M17" i="63"/>
  <c r="N17" i="63" s="1"/>
  <c r="D105" i="55"/>
  <c r="E105" i="55" s="1"/>
  <c r="C106" i="55"/>
  <c r="F105" i="55"/>
  <c r="A106" i="55" s="1"/>
  <c r="B106" i="55" s="1"/>
  <c r="D86" i="12"/>
  <c r="B87" i="12" s="1"/>
  <c r="C87" i="12" l="1"/>
  <c r="E87" i="12" s="1"/>
  <c r="A88" i="12"/>
  <c r="F106" i="55"/>
  <c r="A107" i="55" s="1"/>
  <c r="B107" i="55" s="1"/>
  <c r="D106" i="55"/>
  <c r="E106" i="55" s="1"/>
  <c r="C107" i="55"/>
  <c r="D101" i="63"/>
  <c r="B102" i="63" s="1"/>
  <c r="B80" i="41"/>
  <c r="C80" i="41" s="1"/>
  <c r="E80" i="41" s="1"/>
  <c r="H118" i="16"/>
  <c r="G118" i="16"/>
  <c r="C118" i="16"/>
  <c r="I118" i="16"/>
  <c r="A119" i="16" s="1"/>
  <c r="D118" i="16"/>
  <c r="F118" i="16"/>
  <c r="E118" i="16"/>
  <c r="B118" i="16"/>
  <c r="M18" i="63"/>
  <c r="N18" i="63" s="1"/>
  <c r="B72" i="17"/>
  <c r="E72" i="17" s="1"/>
  <c r="C72" i="17"/>
  <c r="A81" i="41" l="1"/>
  <c r="D80" i="41"/>
  <c r="A73" i="17"/>
  <c r="D72" i="17"/>
  <c r="B103" i="63"/>
  <c r="C102" i="63"/>
  <c r="D102" i="63" s="1"/>
  <c r="E102" i="63"/>
  <c r="A103" i="63"/>
  <c r="D107" i="55"/>
  <c r="E107" i="55" s="1"/>
  <c r="C108" i="55"/>
  <c r="F107" i="55"/>
  <c r="A108" i="55" s="1"/>
  <c r="B108" i="55" s="1"/>
  <c r="I119" i="16"/>
  <c r="A120" i="16" s="1"/>
  <c r="C119" i="16"/>
  <c r="E119" i="16"/>
  <c r="H119" i="16"/>
  <c r="D119" i="16"/>
  <c r="B119" i="16"/>
  <c r="F119" i="16"/>
  <c r="G119" i="16"/>
  <c r="M19" i="63"/>
  <c r="N19" i="63" s="1"/>
  <c r="D87" i="12"/>
  <c r="B88" i="12" s="1"/>
  <c r="M20" i="63" l="1"/>
  <c r="N20" i="63" s="1"/>
  <c r="B73" i="17"/>
  <c r="C73" i="17" s="1"/>
  <c r="A89" i="12"/>
  <c r="C88" i="12"/>
  <c r="E88" i="12"/>
  <c r="F108" i="55"/>
  <c r="A109" i="55" s="1"/>
  <c r="B109" i="55" s="1"/>
  <c r="D108" i="55"/>
  <c r="E108" i="55" s="1"/>
  <c r="C109" i="55"/>
  <c r="D120" i="16"/>
  <c r="G120" i="16"/>
  <c r="F120" i="16"/>
  <c r="E120" i="16"/>
  <c r="I120" i="16"/>
  <c r="A121" i="16" s="1"/>
  <c r="H120" i="16"/>
  <c r="C120" i="16"/>
  <c r="B120" i="16"/>
  <c r="B104" i="63"/>
  <c r="C103" i="63"/>
  <c r="D103" i="63" s="1"/>
  <c r="E103" i="63"/>
  <c r="A104" i="63"/>
  <c r="C81" i="41"/>
  <c r="E81" i="41"/>
  <c r="A82" i="41" s="1"/>
  <c r="B81" i="41"/>
  <c r="D81" i="41" l="1"/>
  <c r="E73" i="17"/>
  <c r="I121" i="16"/>
  <c r="A122" i="16" s="1"/>
  <c r="F121" i="16"/>
  <c r="B121" i="16"/>
  <c r="C121" i="16"/>
  <c r="E121" i="16"/>
  <c r="G121" i="16"/>
  <c r="H121" i="16"/>
  <c r="D121" i="16"/>
  <c r="B82" i="41"/>
  <c r="C82" i="41" s="1"/>
  <c r="E82" i="41" s="1"/>
  <c r="B105" i="63"/>
  <c r="C104" i="63"/>
  <c r="D104" i="63" s="1"/>
  <c r="E104" i="63"/>
  <c r="A105" i="63"/>
  <c r="D109" i="55"/>
  <c r="E109" i="55" s="1"/>
  <c r="C110" i="55"/>
  <c r="F109" i="55"/>
  <c r="A110" i="55" s="1"/>
  <c r="B110" i="55" s="1"/>
  <c r="D88" i="12"/>
  <c r="B89" i="12" s="1"/>
  <c r="M21" i="63"/>
  <c r="N21" i="63" s="1"/>
  <c r="M22" i="63" s="1"/>
  <c r="N22" i="63" l="1"/>
  <c r="E11" i="63"/>
  <c r="A83" i="41"/>
  <c r="D82" i="41"/>
  <c r="B106" i="63"/>
  <c r="C105" i="63"/>
  <c r="D105" i="63" s="1"/>
  <c r="E105" i="63"/>
  <c r="A106" i="63"/>
  <c r="C89" i="12"/>
  <c r="E89" i="12" s="1"/>
  <c r="A90" i="12"/>
  <c r="H122" i="16"/>
  <c r="G122" i="16"/>
  <c r="C122" i="16"/>
  <c r="I122" i="16"/>
  <c r="A123" i="16" s="1"/>
  <c r="D122" i="16"/>
  <c r="F122" i="16"/>
  <c r="E122" i="16"/>
  <c r="B122" i="16"/>
  <c r="A74" i="17"/>
  <c r="D73" i="17"/>
  <c r="F110" i="55"/>
  <c r="A111" i="55" s="1"/>
  <c r="B111" i="55" s="1"/>
  <c r="D110" i="55"/>
  <c r="E110" i="55" s="1"/>
  <c r="C111" i="55"/>
  <c r="B74" i="17" l="1"/>
  <c r="C74" i="17"/>
  <c r="E74" i="17" s="1"/>
  <c r="I123" i="16"/>
  <c r="A124" i="16" s="1"/>
  <c r="C123" i="16"/>
  <c r="E123" i="16"/>
  <c r="H123" i="16"/>
  <c r="D123" i="16"/>
  <c r="B123" i="16"/>
  <c r="F123" i="16"/>
  <c r="G123" i="16"/>
  <c r="B83" i="41"/>
  <c r="C83" i="41" s="1"/>
  <c r="D111" i="55"/>
  <c r="E111" i="55" s="1"/>
  <c r="C112" i="55"/>
  <c r="F111" i="55"/>
  <c r="A112" i="55" s="1"/>
  <c r="B112" i="55" s="1"/>
  <c r="D89" i="12"/>
  <c r="B90" i="12" s="1"/>
  <c r="B107" i="63"/>
  <c r="C106" i="63"/>
  <c r="D106" i="63" s="1"/>
  <c r="E106" i="63"/>
  <c r="A107" i="63"/>
  <c r="A75" i="17" l="1"/>
  <c r="D74" i="17"/>
  <c r="B108" i="63"/>
  <c r="C107" i="63"/>
  <c r="D107" i="63" s="1"/>
  <c r="E107" i="63"/>
  <c r="A108" i="63"/>
  <c r="C90" i="12"/>
  <c r="A91" i="12"/>
  <c r="E83" i="41"/>
  <c r="F112" i="55"/>
  <c r="A113" i="55" s="1"/>
  <c r="B113" i="55" s="1"/>
  <c r="D112" i="55"/>
  <c r="E112" i="55" s="1"/>
  <c r="C113" i="55"/>
  <c r="D124" i="16"/>
  <c r="G124" i="16"/>
  <c r="F124" i="16"/>
  <c r="E124" i="16"/>
  <c r="I124" i="16"/>
  <c r="A125" i="16" s="1"/>
  <c r="H124" i="16"/>
  <c r="C124" i="16"/>
  <c r="B124" i="16"/>
  <c r="I125" i="16" l="1"/>
  <c r="A126" i="16" s="1"/>
  <c r="F125" i="16"/>
  <c r="B125" i="16"/>
  <c r="C125" i="16"/>
  <c r="E125" i="16"/>
  <c r="G125" i="16"/>
  <c r="H125" i="16"/>
  <c r="D125" i="16"/>
  <c r="A84" i="41"/>
  <c r="D83" i="41"/>
  <c r="E90" i="12"/>
  <c r="D90" i="12" s="1"/>
  <c r="B91" i="12" s="1"/>
  <c r="B109" i="63"/>
  <c r="C108" i="63"/>
  <c r="D108" i="63" s="1"/>
  <c r="E108" i="63"/>
  <c r="A109" i="63"/>
  <c r="D113" i="55"/>
  <c r="E113" i="55" s="1"/>
  <c r="C114" i="55"/>
  <c r="F113" i="55"/>
  <c r="A114" i="55" s="1"/>
  <c r="B114" i="55" s="1"/>
  <c r="B75" i="17"/>
  <c r="C75" i="17"/>
  <c r="E75" i="17"/>
  <c r="A76" i="17" s="1"/>
  <c r="C91" i="12" l="1"/>
  <c r="E91" i="12" s="1"/>
  <c r="A92" i="12"/>
  <c r="F114" i="55"/>
  <c r="A115" i="55" s="1"/>
  <c r="B115" i="55" s="1"/>
  <c r="D114" i="55"/>
  <c r="E114" i="55" s="1"/>
  <c r="C115" i="55"/>
  <c r="B84" i="41"/>
  <c r="C84" i="41" s="1"/>
  <c r="H126" i="16"/>
  <c r="G126" i="16"/>
  <c r="C126" i="16"/>
  <c r="I126" i="16"/>
  <c r="A127" i="16" s="1"/>
  <c r="D126" i="16"/>
  <c r="F126" i="16"/>
  <c r="E126" i="16"/>
  <c r="B126" i="16"/>
  <c r="B76" i="17"/>
  <c r="E76" i="17" s="1"/>
  <c r="C76" i="17"/>
  <c r="D75" i="17"/>
  <c r="C109" i="63"/>
  <c r="D109" i="63" s="1"/>
  <c r="B110" i="63"/>
  <c r="E109" i="63"/>
  <c r="A110" i="63"/>
  <c r="A77" i="17" l="1"/>
  <c r="D76" i="17"/>
  <c r="E84" i="41"/>
  <c r="I127" i="16"/>
  <c r="A128" i="16" s="1"/>
  <c r="C127" i="16"/>
  <c r="E127" i="16"/>
  <c r="H127" i="16"/>
  <c r="D127" i="16"/>
  <c r="B127" i="16"/>
  <c r="F127" i="16"/>
  <c r="G127" i="16"/>
  <c r="D115" i="55"/>
  <c r="E115" i="55" s="1"/>
  <c r="C116" i="55"/>
  <c r="F115" i="55"/>
  <c r="A116" i="55" s="1"/>
  <c r="B116" i="55" s="1"/>
  <c r="C110" i="63"/>
  <c r="D110" i="63" s="1"/>
  <c r="B111" i="63"/>
  <c r="E110" i="63"/>
  <c r="A111" i="63"/>
  <c r="D91" i="12"/>
  <c r="B92" i="12" s="1"/>
  <c r="C111" i="63" l="1"/>
  <c r="D111" i="63" s="1"/>
  <c r="B112" i="63"/>
  <c r="E111" i="63"/>
  <c r="A112" i="63"/>
  <c r="D128" i="16"/>
  <c r="G128" i="16"/>
  <c r="F128" i="16"/>
  <c r="E128" i="16"/>
  <c r="I128" i="16"/>
  <c r="A129" i="16" s="1"/>
  <c r="H128" i="16"/>
  <c r="C128" i="16"/>
  <c r="B128" i="16"/>
  <c r="A93" i="12"/>
  <c r="C92" i="12"/>
  <c r="A85" i="41"/>
  <c r="D84" i="41"/>
  <c r="F116" i="55"/>
  <c r="A117" i="55" s="1"/>
  <c r="B117" i="55" s="1"/>
  <c r="D116" i="55"/>
  <c r="E116" i="55" s="1"/>
  <c r="C117" i="55"/>
  <c r="B77" i="17"/>
  <c r="C77" i="17" s="1"/>
  <c r="E92" i="12" l="1"/>
  <c r="D92" i="12" s="1"/>
  <c r="B93" i="12" s="1"/>
  <c r="E77" i="17"/>
  <c r="C112" i="63"/>
  <c r="D112" i="63" s="1"/>
  <c r="B113" i="63"/>
  <c r="E112" i="63"/>
  <c r="A113" i="63"/>
  <c r="D117" i="55"/>
  <c r="E117" i="55" s="1"/>
  <c r="C118" i="55"/>
  <c r="F117" i="55"/>
  <c r="A118" i="55" s="1"/>
  <c r="B118" i="55" s="1"/>
  <c r="C85" i="41"/>
  <c r="E85" i="41"/>
  <c r="A86" i="41" s="1"/>
  <c r="B85" i="41"/>
  <c r="D85" i="41"/>
  <c r="I129" i="16"/>
  <c r="A130" i="16" s="1"/>
  <c r="F129" i="16"/>
  <c r="B129" i="16"/>
  <c r="C129" i="16"/>
  <c r="E129" i="16"/>
  <c r="G129" i="16"/>
  <c r="H129" i="16"/>
  <c r="D129" i="16"/>
  <c r="A94" i="12" l="1"/>
  <c r="C93" i="12"/>
  <c r="B86" i="41"/>
  <c r="C86" i="41"/>
  <c r="E86" i="41" s="1"/>
  <c r="H130" i="16"/>
  <c r="G130" i="16"/>
  <c r="C130" i="16"/>
  <c r="I130" i="16"/>
  <c r="A131" i="16" s="1"/>
  <c r="D130" i="16"/>
  <c r="F130" i="16"/>
  <c r="E130" i="16"/>
  <c r="B130" i="16"/>
  <c r="A78" i="17"/>
  <c r="D77" i="17"/>
  <c r="F118" i="55"/>
  <c r="A119" i="55" s="1"/>
  <c r="B119" i="55" s="1"/>
  <c r="D118" i="55"/>
  <c r="E118" i="55" s="1"/>
  <c r="C119" i="55"/>
  <c r="C113" i="63"/>
  <c r="D113" i="63" s="1"/>
  <c r="B114" i="63"/>
  <c r="E113" i="63"/>
  <c r="A114" i="63"/>
  <c r="A87" i="41" l="1"/>
  <c r="D86" i="41"/>
  <c r="I131" i="16"/>
  <c r="A132" i="16" s="1"/>
  <c r="C131" i="16"/>
  <c r="E131" i="16"/>
  <c r="H131" i="16"/>
  <c r="D131" i="16"/>
  <c r="B131" i="16"/>
  <c r="F131" i="16"/>
  <c r="G131" i="16"/>
  <c r="C114" i="63"/>
  <c r="D114" i="63" s="1"/>
  <c r="B115" i="63"/>
  <c r="E114" i="63"/>
  <c r="A115" i="63"/>
  <c r="D119" i="55"/>
  <c r="E119" i="55" s="1"/>
  <c r="C120" i="55"/>
  <c r="F119" i="55"/>
  <c r="A120" i="55" s="1"/>
  <c r="B120" i="55" s="1"/>
  <c r="B78" i="17"/>
  <c r="C78" i="17" s="1"/>
  <c r="E93" i="12"/>
  <c r="D93" i="12" s="1"/>
  <c r="B94" i="12" s="1"/>
  <c r="A95" i="12" l="1"/>
  <c r="C94" i="12"/>
  <c r="D132" i="16"/>
  <c r="G132" i="16"/>
  <c r="F132" i="16"/>
  <c r="E132" i="16"/>
  <c r="I132" i="16"/>
  <c r="A133" i="16" s="1"/>
  <c r="H132" i="16"/>
  <c r="C132" i="16"/>
  <c r="B132" i="16"/>
  <c r="E78" i="17"/>
  <c r="F120" i="55"/>
  <c r="A121" i="55" s="1"/>
  <c r="B121" i="55" s="1"/>
  <c r="D120" i="55"/>
  <c r="E120" i="55" s="1"/>
  <c r="C121" i="55"/>
  <c r="C115" i="63"/>
  <c r="D115" i="63" s="1"/>
  <c r="B116" i="63"/>
  <c r="E115" i="63"/>
  <c r="A116" i="63"/>
  <c r="B87" i="41"/>
  <c r="C87" i="41" l="1"/>
  <c r="E87" i="41" s="1"/>
  <c r="D121" i="55"/>
  <c r="E121" i="55" s="1"/>
  <c r="C122" i="55"/>
  <c r="F121" i="55"/>
  <c r="A122" i="55" s="1"/>
  <c r="B122" i="55" s="1"/>
  <c r="C116" i="63"/>
  <c r="D116" i="63" s="1"/>
  <c r="B117" i="63"/>
  <c r="E116" i="63"/>
  <c r="A117" i="63"/>
  <c r="A79" i="17"/>
  <c r="D78" i="17"/>
  <c r="I133" i="16"/>
  <c r="A134" i="16" s="1"/>
  <c r="F133" i="16"/>
  <c r="B133" i="16"/>
  <c r="C133" i="16"/>
  <c r="E133" i="16"/>
  <c r="G133" i="16"/>
  <c r="H133" i="16"/>
  <c r="D133" i="16"/>
  <c r="E94" i="12"/>
  <c r="D94" i="12" s="1"/>
  <c r="B95" i="12" s="1"/>
  <c r="C95" i="12" l="1"/>
  <c r="A96" i="12"/>
  <c r="E95" i="12"/>
  <c r="A88" i="41"/>
  <c r="D87" i="41"/>
  <c r="C117" i="63"/>
  <c r="D117" i="63" s="1"/>
  <c r="B118" i="63"/>
  <c r="E117" i="63"/>
  <c r="A118" i="63"/>
  <c r="F122" i="55"/>
  <c r="A123" i="55" s="1"/>
  <c r="B123" i="55" s="1"/>
  <c r="D122" i="55"/>
  <c r="E122" i="55" s="1"/>
  <c r="C123" i="55"/>
  <c r="B79" i="17"/>
  <c r="E79" i="17" s="1"/>
  <c r="C79" i="17"/>
  <c r="H134" i="16"/>
  <c r="G134" i="16"/>
  <c r="C134" i="16"/>
  <c r="I134" i="16"/>
  <c r="A135" i="16" s="1"/>
  <c r="D134" i="16"/>
  <c r="F134" i="16"/>
  <c r="E134" i="16"/>
  <c r="B134" i="16"/>
  <c r="A80" i="17" l="1"/>
  <c r="D79" i="17"/>
  <c r="C118" i="63"/>
  <c r="D118" i="63" s="1"/>
  <c r="B119" i="63"/>
  <c r="E118" i="63"/>
  <c r="A119" i="63"/>
  <c r="I135" i="16"/>
  <c r="A136" i="16" s="1"/>
  <c r="C135" i="16"/>
  <c r="E135" i="16"/>
  <c r="H135" i="16"/>
  <c r="D135" i="16"/>
  <c r="B135" i="16"/>
  <c r="F135" i="16"/>
  <c r="G135" i="16"/>
  <c r="D123" i="55"/>
  <c r="E123" i="55" s="1"/>
  <c r="C124" i="55"/>
  <c r="F123" i="55"/>
  <c r="A124" i="55" s="1"/>
  <c r="B124" i="55" s="1"/>
  <c r="B88" i="41"/>
  <c r="D95" i="12"/>
  <c r="B96" i="12" s="1"/>
  <c r="C88" i="41" l="1"/>
  <c r="E88" i="41" s="1"/>
  <c r="F124" i="55"/>
  <c r="A125" i="55" s="1"/>
  <c r="B125" i="55" s="1"/>
  <c r="D124" i="55"/>
  <c r="E124" i="55" s="1"/>
  <c r="C125" i="55"/>
  <c r="C119" i="63"/>
  <c r="D119" i="63" s="1"/>
  <c r="B120" i="63"/>
  <c r="E119" i="63"/>
  <c r="A120" i="63"/>
  <c r="D136" i="16"/>
  <c r="G136" i="16"/>
  <c r="F136" i="16"/>
  <c r="E136" i="16"/>
  <c r="I136" i="16"/>
  <c r="A137" i="16" s="1"/>
  <c r="H136" i="16"/>
  <c r="C136" i="16"/>
  <c r="B136" i="16"/>
  <c r="A97" i="12"/>
  <c r="C96" i="12"/>
  <c r="B80" i="17"/>
  <c r="C80" i="17" s="1"/>
  <c r="A89" i="41" l="1"/>
  <c r="D88" i="41"/>
  <c r="C120" i="63"/>
  <c r="D120" i="63" s="1"/>
  <c r="B121" i="63"/>
  <c r="E120" i="63"/>
  <c r="A121" i="63"/>
  <c r="I137" i="16"/>
  <c r="A138" i="16" s="1"/>
  <c r="F137" i="16"/>
  <c r="B137" i="16"/>
  <c r="C137" i="16"/>
  <c r="E137" i="16"/>
  <c r="G137" i="16"/>
  <c r="H137" i="16"/>
  <c r="D137" i="16"/>
  <c r="E80" i="17"/>
  <c r="E96" i="12"/>
  <c r="D96" i="12" s="1"/>
  <c r="B97" i="12" s="1"/>
  <c r="D125" i="55"/>
  <c r="E125" i="55" s="1"/>
  <c r="C126" i="55"/>
  <c r="F125" i="55"/>
  <c r="A126" i="55" s="1"/>
  <c r="B126" i="55" s="1"/>
  <c r="A98" i="12" l="1"/>
  <c r="C97" i="12"/>
  <c r="E97" i="12" s="1"/>
  <c r="A81" i="17"/>
  <c r="D80" i="17"/>
  <c r="H138" i="16"/>
  <c r="G138" i="16"/>
  <c r="C138" i="16"/>
  <c r="I138" i="16"/>
  <c r="A139" i="16" s="1"/>
  <c r="D138" i="16"/>
  <c r="F138" i="16"/>
  <c r="E138" i="16"/>
  <c r="B138" i="16"/>
  <c r="F126" i="55"/>
  <c r="A127" i="55" s="1"/>
  <c r="B127" i="55" s="1"/>
  <c r="D126" i="55"/>
  <c r="E126" i="55" s="1"/>
  <c r="C127" i="55"/>
  <c r="C121" i="63"/>
  <c r="D121" i="63" s="1"/>
  <c r="B122" i="63"/>
  <c r="E121" i="63"/>
  <c r="A122" i="63"/>
  <c r="B89" i="41"/>
  <c r="C89" i="41" l="1"/>
  <c r="E89" i="41" s="1"/>
  <c r="C122" i="63"/>
  <c r="D122" i="63" s="1"/>
  <c r="B123" i="63"/>
  <c r="E122" i="63"/>
  <c r="A123" i="63"/>
  <c r="D97" i="12"/>
  <c r="B98" i="12" s="1"/>
  <c r="I139" i="16"/>
  <c r="A140" i="16" s="1"/>
  <c r="C139" i="16"/>
  <c r="E139" i="16"/>
  <c r="H139" i="16"/>
  <c r="D139" i="16"/>
  <c r="B139" i="16"/>
  <c r="F139" i="16"/>
  <c r="G139" i="16"/>
  <c r="D127" i="55"/>
  <c r="E127" i="55" s="1"/>
  <c r="C128" i="55"/>
  <c r="F127" i="55"/>
  <c r="A128" i="55" s="1"/>
  <c r="B128" i="55" s="1"/>
  <c r="C81" i="17"/>
  <c r="E81" i="17"/>
  <c r="A82" i="17" s="1"/>
  <c r="B81" i="17"/>
  <c r="A90" i="41" l="1"/>
  <c r="D89" i="41"/>
  <c r="D140" i="16"/>
  <c r="G140" i="16"/>
  <c r="F140" i="16"/>
  <c r="E140" i="16"/>
  <c r="I140" i="16"/>
  <c r="A141" i="16" s="1"/>
  <c r="H140" i="16"/>
  <c r="C140" i="16"/>
  <c r="B140" i="16"/>
  <c r="C123" i="63"/>
  <c r="D123" i="63" s="1"/>
  <c r="B124" i="63"/>
  <c r="E123" i="63"/>
  <c r="A124" i="63"/>
  <c r="E98" i="12"/>
  <c r="A99" i="12"/>
  <c r="C98" i="12"/>
  <c r="D81" i="17"/>
  <c r="B82" i="17" s="1"/>
  <c r="F128" i="55"/>
  <c r="A129" i="55" s="1"/>
  <c r="B129" i="55" s="1"/>
  <c r="D128" i="55"/>
  <c r="E128" i="55" s="1"/>
  <c r="C129" i="55"/>
  <c r="C82" i="17" l="1"/>
  <c r="E82" i="17"/>
  <c r="C124" i="63"/>
  <c r="D124" i="63" s="1"/>
  <c r="B125" i="63"/>
  <c r="E124" i="63"/>
  <c r="A125" i="63"/>
  <c r="I141" i="16"/>
  <c r="A142" i="16" s="1"/>
  <c r="F141" i="16"/>
  <c r="B141" i="16"/>
  <c r="C141" i="16"/>
  <c r="E141" i="16"/>
  <c r="G141" i="16"/>
  <c r="H141" i="16"/>
  <c r="D141" i="16"/>
  <c r="D129" i="55"/>
  <c r="E129" i="55" s="1"/>
  <c r="C130" i="55"/>
  <c r="F129" i="55"/>
  <c r="A130" i="55" s="1"/>
  <c r="B130" i="55" s="1"/>
  <c r="D98" i="12"/>
  <c r="B99" i="12" s="1"/>
  <c r="B90" i="41"/>
  <c r="C90" i="41" l="1"/>
  <c r="E90" i="41" s="1"/>
  <c r="F130" i="55"/>
  <c r="A131" i="55" s="1"/>
  <c r="B131" i="55" s="1"/>
  <c r="D130" i="55"/>
  <c r="E130" i="55" s="1"/>
  <c r="C131" i="55"/>
  <c r="C125" i="63"/>
  <c r="D125" i="63" s="1"/>
  <c r="B126" i="63"/>
  <c r="E125" i="63"/>
  <c r="A126" i="63"/>
  <c r="H142" i="16"/>
  <c r="G142" i="16"/>
  <c r="C142" i="16"/>
  <c r="I142" i="16"/>
  <c r="A143" i="16" s="1"/>
  <c r="D142" i="16"/>
  <c r="F142" i="16"/>
  <c r="E142" i="16"/>
  <c r="B142" i="16"/>
  <c r="C99" i="12"/>
  <c r="A100" i="12"/>
  <c r="A83" i="17"/>
  <c r="D82" i="17"/>
  <c r="A91" i="41" l="1"/>
  <c r="D90" i="41"/>
  <c r="C126" i="63"/>
  <c r="D126" i="63" s="1"/>
  <c r="B127" i="63"/>
  <c r="E126" i="63"/>
  <c r="A127" i="63"/>
  <c r="B83" i="17"/>
  <c r="C83" i="17" s="1"/>
  <c r="E99" i="12"/>
  <c r="D99" i="12" s="1"/>
  <c r="B100" i="12" s="1"/>
  <c r="I143" i="16"/>
  <c r="A144" i="16" s="1"/>
  <c r="C143" i="16"/>
  <c r="E143" i="16"/>
  <c r="H143" i="16"/>
  <c r="D143" i="16"/>
  <c r="B143" i="16"/>
  <c r="F143" i="16"/>
  <c r="G143" i="16"/>
  <c r="D131" i="55"/>
  <c r="E131" i="55" s="1"/>
  <c r="C132" i="55"/>
  <c r="F131" i="55"/>
  <c r="A132" i="55" s="1"/>
  <c r="B132" i="55" s="1"/>
  <c r="F132" i="55" l="1"/>
  <c r="A133" i="55" s="1"/>
  <c r="B133" i="55" s="1"/>
  <c r="D132" i="55"/>
  <c r="E132" i="55" s="1"/>
  <c r="C133" i="55"/>
  <c r="C127" i="63"/>
  <c r="D127" i="63" s="1"/>
  <c r="B128" i="63"/>
  <c r="E127" i="63"/>
  <c r="A128" i="63"/>
  <c r="A101" i="12"/>
  <c r="C100" i="12"/>
  <c r="E100" i="12" s="1"/>
  <c r="E83" i="17"/>
  <c r="D144" i="16"/>
  <c r="G144" i="16"/>
  <c r="F144" i="16"/>
  <c r="E144" i="16"/>
  <c r="I144" i="16"/>
  <c r="A145" i="16" s="1"/>
  <c r="H144" i="16"/>
  <c r="C144" i="16"/>
  <c r="B144" i="16"/>
  <c r="B91" i="41"/>
  <c r="C91" i="41" s="1"/>
  <c r="A84" i="17" l="1"/>
  <c r="D83" i="17"/>
  <c r="E91" i="41"/>
  <c r="D133" i="55"/>
  <c r="E133" i="55" s="1"/>
  <c r="C134" i="55"/>
  <c r="F133" i="55"/>
  <c r="A134" i="55" s="1"/>
  <c r="B134" i="55" s="1"/>
  <c r="D100" i="12"/>
  <c r="B101" i="12" s="1"/>
  <c r="I145" i="16"/>
  <c r="A146" i="16" s="1"/>
  <c r="F145" i="16"/>
  <c r="B145" i="16"/>
  <c r="C145" i="16"/>
  <c r="E145" i="16"/>
  <c r="G145" i="16"/>
  <c r="H145" i="16"/>
  <c r="D145" i="16"/>
  <c r="C128" i="63"/>
  <c r="D128" i="63" s="1"/>
  <c r="B129" i="63"/>
  <c r="E128" i="63"/>
  <c r="A129" i="63"/>
  <c r="H146" i="16" l="1"/>
  <c r="G146" i="16"/>
  <c r="C146" i="16"/>
  <c r="I146" i="16"/>
  <c r="A147" i="16" s="1"/>
  <c r="D146" i="16"/>
  <c r="F146" i="16"/>
  <c r="E146" i="16"/>
  <c r="B146" i="16"/>
  <c r="A102" i="12"/>
  <c r="C101" i="12"/>
  <c r="E101" i="12"/>
  <c r="A92" i="41"/>
  <c r="D91" i="41"/>
  <c r="C129" i="63"/>
  <c r="D129" i="63" s="1"/>
  <c r="B130" i="63"/>
  <c r="E129" i="63"/>
  <c r="A130" i="63"/>
  <c r="F134" i="55"/>
  <c r="A135" i="55" s="1"/>
  <c r="B135" i="55" s="1"/>
  <c r="D134" i="55"/>
  <c r="E134" i="55" s="1"/>
  <c r="C135" i="55"/>
  <c r="B84" i="17"/>
  <c r="C84" i="17" s="1"/>
  <c r="C130" i="63" l="1"/>
  <c r="D130" i="63" s="1"/>
  <c r="B131" i="63"/>
  <c r="E130" i="63"/>
  <c r="A131" i="63"/>
  <c r="I147" i="16"/>
  <c r="A148" i="16" s="1"/>
  <c r="C147" i="16"/>
  <c r="E147" i="16"/>
  <c r="H147" i="16"/>
  <c r="D147" i="16"/>
  <c r="B147" i="16"/>
  <c r="F147" i="16"/>
  <c r="G147" i="16"/>
  <c r="E84" i="17"/>
  <c r="D101" i="12"/>
  <c r="B102" i="12" s="1"/>
  <c r="D135" i="55"/>
  <c r="E135" i="55" s="1"/>
  <c r="C136" i="55"/>
  <c r="F135" i="55"/>
  <c r="A136" i="55" s="1"/>
  <c r="B136" i="55" s="1"/>
  <c r="B92" i="41"/>
  <c r="F136" i="55" l="1"/>
  <c r="A137" i="55" s="1"/>
  <c r="B137" i="55" s="1"/>
  <c r="D136" i="55"/>
  <c r="E136" i="55" s="1"/>
  <c r="C137" i="55"/>
  <c r="C92" i="41"/>
  <c r="E92" i="41" s="1"/>
  <c r="E102" i="12"/>
  <c r="A103" i="12"/>
  <c r="C102" i="12"/>
  <c r="C131" i="63"/>
  <c r="D131" i="63" s="1"/>
  <c r="B132" i="63"/>
  <c r="E131" i="63"/>
  <c r="A132" i="63"/>
  <c r="A85" i="17"/>
  <c r="D84" i="17"/>
  <c r="D148" i="16"/>
  <c r="G148" i="16"/>
  <c r="F148" i="16"/>
  <c r="E148" i="16"/>
  <c r="I148" i="16"/>
  <c r="A149" i="16" s="1"/>
  <c r="H148" i="16"/>
  <c r="C148" i="16"/>
  <c r="B148" i="16"/>
  <c r="A93" i="41" l="1"/>
  <c r="D92" i="41"/>
  <c r="I149" i="16"/>
  <c r="A150" i="16" s="1"/>
  <c r="F149" i="16"/>
  <c r="B149" i="16"/>
  <c r="C149" i="16"/>
  <c r="E149" i="16"/>
  <c r="G149" i="16"/>
  <c r="H149" i="16"/>
  <c r="D149" i="16"/>
  <c r="D102" i="12"/>
  <c r="B103" i="12" s="1"/>
  <c r="D137" i="55"/>
  <c r="E137" i="55" s="1"/>
  <c r="C138" i="55"/>
  <c r="F137" i="55"/>
  <c r="A138" i="55" s="1"/>
  <c r="B138" i="55" s="1"/>
  <c r="C132" i="63"/>
  <c r="D132" i="63" s="1"/>
  <c r="B133" i="63"/>
  <c r="E132" i="63"/>
  <c r="A133" i="63"/>
  <c r="C85" i="17"/>
  <c r="B85" i="17"/>
  <c r="E85" i="17" s="1"/>
  <c r="A86" i="17" l="1"/>
  <c r="D85" i="17"/>
  <c r="C133" i="63"/>
  <c r="D133" i="63" s="1"/>
  <c r="B134" i="63"/>
  <c r="E133" i="63"/>
  <c r="A134" i="63"/>
  <c r="C103" i="12"/>
  <c r="A104" i="12"/>
  <c r="H150" i="16"/>
  <c r="G150" i="16"/>
  <c r="C150" i="16"/>
  <c r="I150" i="16"/>
  <c r="A151" i="16" s="1"/>
  <c r="D150" i="16"/>
  <c r="F150" i="16"/>
  <c r="E150" i="16"/>
  <c r="B150" i="16"/>
  <c r="F138" i="55"/>
  <c r="A139" i="55" s="1"/>
  <c r="B139" i="55" s="1"/>
  <c r="D138" i="55"/>
  <c r="E138" i="55" s="1"/>
  <c r="C139" i="55"/>
  <c r="B93" i="41"/>
  <c r="C93" i="41" s="1"/>
  <c r="C134" i="63" l="1"/>
  <c r="D134" i="63" s="1"/>
  <c r="B135" i="63"/>
  <c r="E134" i="63"/>
  <c r="A135" i="63"/>
  <c r="E93" i="41"/>
  <c r="I151" i="16"/>
  <c r="A152" i="16" s="1"/>
  <c r="C151" i="16"/>
  <c r="E151" i="16"/>
  <c r="H151" i="16"/>
  <c r="D151" i="16"/>
  <c r="B151" i="16"/>
  <c r="F151" i="16"/>
  <c r="G151" i="16"/>
  <c r="D139" i="55"/>
  <c r="E139" i="55" s="1"/>
  <c r="C140" i="55"/>
  <c r="F139" i="55"/>
  <c r="A140" i="55" s="1"/>
  <c r="B140" i="55" s="1"/>
  <c r="E103" i="12"/>
  <c r="D103" i="12" s="1"/>
  <c r="B104" i="12" s="1"/>
  <c r="B86" i="17"/>
  <c r="E86" i="17" s="1"/>
  <c r="C86" i="17"/>
  <c r="A87" i="17" l="1"/>
  <c r="D86" i="17"/>
  <c r="A105" i="12"/>
  <c r="C104" i="12"/>
  <c r="E104" i="12" s="1"/>
  <c r="F140" i="55"/>
  <c r="A141" i="55" s="1"/>
  <c r="B141" i="55" s="1"/>
  <c r="D140" i="55"/>
  <c r="E140" i="55" s="1"/>
  <c r="C141" i="55"/>
  <c r="D152" i="16"/>
  <c r="G152" i="16"/>
  <c r="F152" i="16"/>
  <c r="E152" i="16"/>
  <c r="I152" i="16"/>
  <c r="A153" i="16" s="1"/>
  <c r="H152" i="16"/>
  <c r="C152" i="16"/>
  <c r="B152" i="16"/>
  <c r="A94" i="41"/>
  <c r="D93" i="41"/>
  <c r="C135" i="63"/>
  <c r="D135" i="63" s="1"/>
  <c r="B136" i="63"/>
  <c r="E135" i="63"/>
  <c r="A136" i="63"/>
  <c r="B94" i="41" l="1"/>
  <c r="C94" i="41"/>
  <c r="E94" i="41" s="1"/>
  <c r="I153" i="16"/>
  <c r="A154" i="16" s="1"/>
  <c r="F153" i="16"/>
  <c r="B153" i="16"/>
  <c r="C153" i="16"/>
  <c r="E153" i="16"/>
  <c r="G153" i="16"/>
  <c r="H153" i="16"/>
  <c r="D153" i="16"/>
  <c r="C136" i="63"/>
  <c r="D136" i="63" s="1"/>
  <c r="B137" i="63"/>
  <c r="E136" i="63"/>
  <c r="A137" i="63"/>
  <c r="D141" i="55"/>
  <c r="E141" i="55" s="1"/>
  <c r="C142" i="55"/>
  <c r="F141" i="55"/>
  <c r="A142" i="55" s="1"/>
  <c r="B142" i="55" s="1"/>
  <c r="D104" i="12"/>
  <c r="B105" i="12" s="1"/>
  <c r="B87" i="17"/>
  <c r="C87" i="17" s="1"/>
  <c r="A95" i="41" l="1"/>
  <c r="D94" i="41"/>
  <c r="E87" i="17"/>
  <c r="C105" i="12"/>
  <c r="A106" i="12"/>
  <c r="F142" i="55"/>
  <c r="A143" i="55" s="1"/>
  <c r="B143" i="55" s="1"/>
  <c r="D142" i="55"/>
  <c r="E142" i="55" s="1"/>
  <c r="C143" i="55"/>
  <c r="C137" i="63"/>
  <c r="D137" i="63" s="1"/>
  <c r="B138" i="63"/>
  <c r="E137" i="63"/>
  <c r="A138" i="63"/>
  <c r="H154" i="16"/>
  <c r="G154" i="16"/>
  <c r="C154" i="16"/>
  <c r="I154" i="16"/>
  <c r="A155" i="16" s="1"/>
  <c r="D154" i="16"/>
  <c r="F154" i="16"/>
  <c r="E154" i="16"/>
  <c r="B154" i="16"/>
  <c r="C138" i="63" l="1"/>
  <c r="D138" i="63" s="1"/>
  <c r="B139" i="63"/>
  <c r="E138" i="63"/>
  <c r="A139" i="63"/>
  <c r="A88" i="17"/>
  <c r="D87" i="17"/>
  <c r="I155" i="16"/>
  <c r="A156" i="16" s="1"/>
  <c r="C155" i="16"/>
  <c r="E155" i="16"/>
  <c r="H155" i="16"/>
  <c r="D155" i="16"/>
  <c r="B155" i="16"/>
  <c r="F155" i="16"/>
  <c r="G155" i="16"/>
  <c r="D143" i="55"/>
  <c r="E143" i="55" s="1"/>
  <c r="C144" i="55"/>
  <c r="F143" i="55"/>
  <c r="A144" i="55" s="1"/>
  <c r="B144" i="55" s="1"/>
  <c r="E105" i="12"/>
  <c r="D105" i="12" s="1"/>
  <c r="B106" i="12" s="1"/>
  <c r="B95" i="41"/>
  <c r="C106" i="12" l="1"/>
  <c r="A107" i="12"/>
  <c r="D156" i="16"/>
  <c r="G156" i="16"/>
  <c r="F156" i="16"/>
  <c r="E156" i="16"/>
  <c r="I156" i="16"/>
  <c r="A157" i="16" s="1"/>
  <c r="H156" i="16"/>
  <c r="C156" i="16"/>
  <c r="B156" i="16"/>
  <c r="B88" i="17"/>
  <c r="C88" i="17" s="1"/>
  <c r="E88" i="17" s="1"/>
  <c r="C139" i="63"/>
  <c r="D139" i="63" s="1"/>
  <c r="B140" i="63"/>
  <c r="E139" i="63"/>
  <c r="A140" i="63"/>
  <c r="C95" i="41"/>
  <c r="E95" i="41" s="1"/>
  <c r="F144" i="55"/>
  <c r="A145" i="55" s="1"/>
  <c r="B145" i="55" s="1"/>
  <c r="D144" i="55"/>
  <c r="E144" i="55" s="1"/>
  <c r="C145" i="55"/>
  <c r="A96" i="41" l="1"/>
  <c r="D95" i="41"/>
  <c r="A89" i="17"/>
  <c r="D88" i="17"/>
  <c r="C140" i="63"/>
  <c r="D140" i="63" s="1"/>
  <c r="B141" i="63"/>
  <c r="E140" i="63"/>
  <c r="A141" i="63"/>
  <c r="I157" i="16"/>
  <c r="A158" i="16" s="1"/>
  <c r="F157" i="16"/>
  <c r="B157" i="16"/>
  <c r="C157" i="16"/>
  <c r="E157" i="16"/>
  <c r="G157" i="16"/>
  <c r="H157" i="16"/>
  <c r="D157" i="16"/>
  <c r="D145" i="55"/>
  <c r="E145" i="55" s="1"/>
  <c r="C146" i="55"/>
  <c r="F145" i="55"/>
  <c r="A146" i="55" s="1"/>
  <c r="B146" i="55" s="1"/>
  <c r="E106" i="12"/>
  <c r="D106" i="12" s="1"/>
  <c r="B107" i="12" s="1"/>
  <c r="C107" i="12" l="1"/>
  <c r="E107" i="12" s="1"/>
  <c r="A108" i="12"/>
  <c r="F146" i="55"/>
  <c r="A147" i="55" s="1"/>
  <c r="B147" i="55" s="1"/>
  <c r="D146" i="55"/>
  <c r="E146" i="55" s="1"/>
  <c r="C147" i="55"/>
  <c r="B89" i="17"/>
  <c r="C89" i="17" s="1"/>
  <c r="E89" i="17" s="1"/>
  <c r="C141" i="63"/>
  <c r="D141" i="63" s="1"/>
  <c r="B142" i="63"/>
  <c r="E141" i="63"/>
  <c r="A142" i="63"/>
  <c r="H158" i="16"/>
  <c r="G158" i="16"/>
  <c r="C158" i="16"/>
  <c r="I158" i="16"/>
  <c r="A159" i="16" s="1"/>
  <c r="D158" i="16"/>
  <c r="F158" i="16"/>
  <c r="E158" i="16"/>
  <c r="B158" i="16"/>
  <c r="B96" i="41"/>
  <c r="C96" i="41" s="1"/>
  <c r="A90" i="17" l="1"/>
  <c r="D89" i="17"/>
  <c r="C142" i="63"/>
  <c r="D142" i="63" s="1"/>
  <c r="B143" i="63"/>
  <c r="E142" i="63"/>
  <c r="A143" i="63"/>
  <c r="E96" i="41"/>
  <c r="I159" i="16"/>
  <c r="A160" i="16" s="1"/>
  <c r="C159" i="16"/>
  <c r="E159" i="16"/>
  <c r="H159" i="16"/>
  <c r="D159" i="16"/>
  <c r="B159" i="16"/>
  <c r="F159" i="16"/>
  <c r="G159" i="16"/>
  <c r="D147" i="55"/>
  <c r="E147" i="55" s="1"/>
  <c r="C148" i="55"/>
  <c r="F147" i="55"/>
  <c r="A148" i="55" s="1"/>
  <c r="B148" i="55" s="1"/>
  <c r="D107" i="12"/>
  <c r="B108" i="12" s="1"/>
  <c r="D160" i="16" l="1"/>
  <c r="G160" i="16"/>
  <c r="F160" i="16"/>
  <c r="E160" i="16"/>
  <c r="I160" i="16"/>
  <c r="A161" i="16" s="1"/>
  <c r="H160" i="16"/>
  <c r="C160" i="16"/>
  <c r="B160" i="16"/>
  <c r="C143" i="63"/>
  <c r="D143" i="63" s="1"/>
  <c r="B144" i="63"/>
  <c r="E143" i="63"/>
  <c r="A144" i="63"/>
  <c r="A97" i="41"/>
  <c r="D96" i="41"/>
  <c r="A109" i="12"/>
  <c r="C108" i="12"/>
  <c r="E108" i="12" s="1"/>
  <c r="F148" i="55"/>
  <c r="A149" i="55" s="1"/>
  <c r="B149" i="55" s="1"/>
  <c r="D148" i="55"/>
  <c r="E148" i="55" s="1"/>
  <c r="C149" i="55"/>
  <c r="B90" i="17"/>
  <c r="C90" i="17" s="1"/>
  <c r="E90" i="17" s="1"/>
  <c r="A91" i="17" l="1"/>
  <c r="D90" i="17"/>
  <c r="D108" i="12"/>
  <c r="B109" i="12" s="1"/>
  <c r="C144" i="63"/>
  <c r="D144" i="63" s="1"/>
  <c r="B145" i="63"/>
  <c r="E144" i="63"/>
  <c r="A145" i="63"/>
  <c r="D149" i="55"/>
  <c r="E149" i="55" s="1"/>
  <c r="C150" i="55"/>
  <c r="F149" i="55"/>
  <c r="A150" i="55" s="1"/>
  <c r="B150" i="55" s="1"/>
  <c r="B97" i="41"/>
  <c r="C97" i="41" s="1"/>
  <c r="I161" i="16"/>
  <c r="A162" i="16" s="1"/>
  <c r="F161" i="16"/>
  <c r="B161" i="16"/>
  <c r="C161" i="16"/>
  <c r="E161" i="16"/>
  <c r="G161" i="16"/>
  <c r="H161" i="16"/>
  <c r="D161" i="16"/>
  <c r="E97" i="41" l="1"/>
  <c r="H162" i="16"/>
  <c r="G162" i="16"/>
  <c r="C162" i="16"/>
  <c r="I162" i="16"/>
  <c r="A163" i="16" s="1"/>
  <c r="D162" i="16"/>
  <c r="F162" i="16"/>
  <c r="E162" i="16"/>
  <c r="B162" i="16"/>
  <c r="A110" i="12"/>
  <c r="C109" i="12"/>
  <c r="E109" i="12" s="1"/>
  <c r="F150" i="55"/>
  <c r="A151" i="55" s="1"/>
  <c r="B151" i="55" s="1"/>
  <c r="D150" i="55"/>
  <c r="E150" i="55" s="1"/>
  <c r="C151" i="55"/>
  <c r="C145" i="63"/>
  <c r="D145" i="63" s="1"/>
  <c r="B146" i="63"/>
  <c r="E145" i="63"/>
  <c r="A146" i="63"/>
  <c r="B91" i="17"/>
  <c r="C91" i="17" s="1"/>
  <c r="C146" i="63" l="1"/>
  <c r="D146" i="63" s="1"/>
  <c r="B147" i="63"/>
  <c r="E146" i="63"/>
  <c r="A147" i="63"/>
  <c r="E91" i="17"/>
  <c r="D151" i="55"/>
  <c r="E151" i="55" s="1"/>
  <c r="C152" i="55"/>
  <c r="F151" i="55"/>
  <c r="A152" i="55" s="1"/>
  <c r="B152" i="55" s="1"/>
  <c r="D109" i="12"/>
  <c r="B110" i="12" s="1"/>
  <c r="I163" i="16"/>
  <c r="A164" i="16" s="1"/>
  <c r="C163" i="16"/>
  <c r="E163" i="16"/>
  <c r="H163" i="16"/>
  <c r="D163" i="16"/>
  <c r="B163" i="16"/>
  <c r="F163" i="16"/>
  <c r="G163" i="16"/>
  <c r="A98" i="41"/>
  <c r="D97" i="41"/>
  <c r="F152" i="55" l="1"/>
  <c r="A153" i="55" s="1"/>
  <c r="B153" i="55" s="1"/>
  <c r="D152" i="55"/>
  <c r="E152" i="55" s="1"/>
  <c r="C153" i="55"/>
  <c r="B98" i="41"/>
  <c r="C98" i="41"/>
  <c r="E98" i="41" s="1"/>
  <c r="D164" i="16"/>
  <c r="G164" i="16"/>
  <c r="F164" i="16"/>
  <c r="E164" i="16"/>
  <c r="I164" i="16"/>
  <c r="A165" i="16" s="1"/>
  <c r="H164" i="16"/>
  <c r="C164" i="16"/>
  <c r="B164" i="16"/>
  <c r="C147" i="63"/>
  <c r="D147" i="63" s="1"/>
  <c r="B148" i="63"/>
  <c r="E147" i="63"/>
  <c r="A148" i="63"/>
  <c r="E110" i="12"/>
  <c r="A111" i="12"/>
  <c r="C110" i="12"/>
  <c r="A92" i="17"/>
  <c r="D91" i="17"/>
  <c r="A99" i="41" l="1"/>
  <c r="D98" i="41"/>
  <c r="I165" i="16"/>
  <c r="A166" i="16" s="1"/>
  <c r="F165" i="16"/>
  <c r="B165" i="16"/>
  <c r="C165" i="16"/>
  <c r="E165" i="16"/>
  <c r="G165" i="16"/>
  <c r="H165" i="16"/>
  <c r="D165" i="16"/>
  <c r="E92" i="17"/>
  <c r="A93" i="17" s="1"/>
  <c r="B92" i="17"/>
  <c r="C92" i="17"/>
  <c r="D110" i="12"/>
  <c r="B111" i="12" s="1"/>
  <c r="D153" i="55"/>
  <c r="E153" i="55" s="1"/>
  <c r="C154" i="55"/>
  <c r="F153" i="55"/>
  <c r="A154" i="55" s="1"/>
  <c r="B154" i="55" s="1"/>
  <c r="C148" i="63"/>
  <c r="D148" i="63" s="1"/>
  <c r="B149" i="63"/>
  <c r="E148" i="63"/>
  <c r="A149" i="63"/>
  <c r="H166" i="16" l="1"/>
  <c r="G166" i="16"/>
  <c r="C166" i="16"/>
  <c r="I166" i="16"/>
  <c r="A167" i="16" s="1"/>
  <c r="D166" i="16"/>
  <c r="F166" i="16"/>
  <c r="E166" i="16"/>
  <c r="B166" i="16"/>
  <c r="C149" i="63"/>
  <c r="D149" i="63" s="1"/>
  <c r="B150" i="63"/>
  <c r="E149" i="63"/>
  <c r="A150" i="63"/>
  <c r="C111" i="12"/>
  <c r="E111" i="12" s="1"/>
  <c r="A112" i="12"/>
  <c r="F154" i="55"/>
  <c r="A155" i="55" s="1"/>
  <c r="B155" i="55" s="1"/>
  <c r="D154" i="55"/>
  <c r="E154" i="55" s="1"/>
  <c r="C155" i="55"/>
  <c r="D92" i="17"/>
  <c r="B93" i="17" s="1"/>
  <c r="B99" i="41"/>
  <c r="C99" i="41"/>
  <c r="E99" i="41"/>
  <c r="A100" i="41" s="1"/>
  <c r="C93" i="17" l="1"/>
  <c r="E93" i="17"/>
  <c r="I167" i="16"/>
  <c r="A168" i="16" s="1"/>
  <c r="C167" i="16"/>
  <c r="E167" i="16"/>
  <c r="H167" i="16"/>
  <c r="D167" i="16"/>
  <c r="B167" i="16"/>
  <c r="F167" i="16"/>
  <c r="G167" i="16"/>
  <c r="D155" i="55"/>
  <c r="E155" i="55" s="1"/>
  <c r="C156" i="55"/>
  <c r="F155" i="55"/>
  <c r="A156" i="55" s="1"/>
  <c r="B156" i="55" s="1"/>
  <c r="D99" i="41"/>
  <c r="B100" i="41" s="1"/>
  <c r="C150" i="63"/>
  <c r="D150" i="63" s="1"/>
  <c r="B151" i="63"/>
  <c r="E150" i="63"/>
  <c r="A151" i="63"/>
  <c r="D111" i="12"/>
  <c r="B112" i="12" s="1"/>
  <c r="C100" i="41" l="1"/>
  <c r="E100" i="41" s="1"/>
  <c r="C151" i="63"/>
  <c r="D151" i="63" s="1"/>
  <c r="B152" i="63"/>
  <c r="E151" i="63"/>
  <c r="A152" i="63"/>
  <c r="F156" i="55"/>
  <c r="A157" i="55" s="1"/>
  <c r="B157" i="55" s="1"/>
  <c r="D156" i="55"/>
  <c r="E156" i="55" s="1"/>
  <c r="C157" i="55"/>
  <c r="A113" i="12"/>
  <c r="C112" i="12"/>
  <c r="D168" i="16"/>
  <c r="G168" i="16"/>
  <c r="F168" i="16"/>
  <c r="E168" i="16"/>
  <c r="I168" i="16"/>
  <c r="A169" i="16" s="1"/>
  <c r="H168" i="16"/>
  <c r="C168" i="16"/>
  <c r="B168" i="16"/>
  <c r="A94" i="17"/>
  <c r="D93" i="17"/>
  <c r="A101" i="41" l="1"/>
  <c r="D100" i="41"/>
  <c r="C152" i="63"/>
  <c r="D152" i="63" s="1"/>
  <c r="B153" i="63"/>
  <c r="E152" i="63"/>
  <c r="A153" i="63"/>
  <c r="B94" i="17"/>
  <c r="C94" i="17" s="1"/>
  <c r="I169" i="16"/>
  <c r="A170" i="16" s="1"/>
  <c r="F169" i="16"/>
  <c r="B169" i="16"/>
  <c r="C169" i="16"/>
  <c r="E169" i="16"/>
  <c r="G169" i="16"/>
  <c r="H169" i="16"/>
  <c r="D169" i="16"/>
  <c r="E112" i="12"/>
  <c r="D112" i="12" s="1"/>
  <c r="B113" i="12" s="1"/>
  <c r="D157" i="55"/>
  <c r="E157" i="55" s="1"/>
  <c r="C158" i="55"/>
  <c r="F157" i="55"/>
  <c r="A158" i="55" s="1"/>
  <c r="B158" i="55" s="1"/>
  <c r="A114" i="12" l="1"/>
  <c r="C113" i="12"/>
  <c r="E113" i="12" s="1"/>
  <c r="H170" i="16"/>
  <c r="G170" i="16"/>
  <c r="C170" i="16"/>
  <c r="I170" i="16"/>
  <c r="A171" i="16" s="1"/>
  <c r="D170" i="16"/>
  <c r="F170" i="16"/>
  <c r="E170" i="16"/>
  <c r="B170" i="16"/>
  <c r="F158" i="55"/>
  <c r="A159" i="55" s="1"/>
  <c r="B159" i="55" s="1"/>
  <c r="D158" i="55"/>
  <c r="E158" i="55" s="1"/>
  <c r="C159" i="55"/>
  <c r="E94" i="17"/>
  <c r="C153" i="63"/>
  <c r="D153" i="63" s="1"/>
  <c r="B154" i="63"/>
  <c r="E153" i="63"/>
  <c r="A154" i="63"/>
  <c r="C101" i="41"/>
  <c r="B101" i="41"/>
  <c r="E101" i="41" s="1"/>
  <c r="A102" i="41" l="1"/>
  <c r="D101" i="41"/>
  <c r="D159" i="55"/>
  <c r="E159" i="55" s="1"/>
  <c r="C160" i="55"/>
  <c r="F159" i="55"/>
  <c r="A160" i="55" s="1"/>
  <c r="B160" i="55" s="1"/>
  <c r="D113" i="12"/>
  <c r="B114" i="12" s="1"/>
  <c r="I171" i="16"/>
  <c r="A172" i="16" s="1"/>
  <c r="C171" i="16"/>
  <c r="E171" i="16"/>
  <c r="H171" i="16"/>
  <c r="D171" i="16"/>
  <c r="B171" i="16"/>
  <c r="F171" i="16"/>
  <c r="G171" i="16"/>
  <c r="C154" i="63"/>
  <c r="D154" i="63" s="1"/>
  <c r="B155" i="63"/>
  <c r="E154" i="63"/>
  <c r="A155" i="63"/>
  <c r="A95" i="17"/>
  <c r="D94" i="17"/>
  <c r="D172" i="16" l="1"/>
  <c r="G172" i="16"/>
  <c r="F172" i="16"/>
  <c r="E172" i="16"/>
  <c r="I172" i="16"/>
  <c r="A173" i="16" s="1"/>
  <c r="H172" i="16"/>
  <c r="C172" i="16"/>
  <c r="B172" i="16"/>
  <c r="F160" i="55"/>
  <c r="A161" i="55" s="1"/>
  <c r="B161" i="55" s="1"/>
  <c r="D160" i="55"/>
  <c r="E160" i="55" s="1"/>
  <c r="C161" i="55"/>
  <c r="B95" i="17"/>
  <c r="C95" i="17" s="1"/>
  <c r="A115" i="12"/>
  <c r="C114" i="12"/>
  <c r="E114" i="12" s="1"/>
  <c r="C155" i="63"/>
  <c r="D155" i="63" s="1"/>
  <c r="B156" i="63"/>
  <c r="E155" i="63"/>
  <c r="A156" i="63"/>
  <c r="B102" i="41"/>
  <c r="C102" i="41" s="1"/>
  <c r="E102" i="41" l="1"/>
  <c r="D114" i="12"/>
  <c r="B115" i="12" s="1"/>
  <c r="E95" i="17"/>
  <c r="D161" i="55"/>
  <c r="E161" i="55" s="1"/>
  <c r="C162" i="55"/>
  <c r="F161" i="55"/>
  <c r="A162" i="55" s="1"/>
  <c r="B162" i="55" s="1"/>
  <c r="C156" i="63"/>
  <c r="D156" i="63" s="1"/>
  <c r="B157" i="63"/>
  <c r="E156" i="63"/>
  <c r="A157" i="63"/>
  <c r="I173" i="16"/>
  <c r="A174" i="16" s="1"/>
  <c r="F173" i="16"/>
  <c r="B173" i="16"/>
  <c r="C173" i="16"/>
  <c r="E173" i="16"/>
  <c r="G173" i="16"/>
  <c r="H173" i="16"/>
  <c r="D173" i="16"/>
  <c r="C157" i="63" l="1"/>
  <c r="D157" i="63" s="1"/>
  <c r="B158" i="63"/>
  <c r="E157" i="63"/>
  <c r="A158" i="63"/>
  <c r="H174" i="16"/>
  <c r="G174" i="16"/>
  <c r="C174" i="16"/>
  <c r="I174" i="16"/>
  <c r="A175" i="16" s="1"/>
  <c r="D174" i="16"/>
  <c r="F174" i="16"/>
  <c r="E174" i="16"/>
  <c r="B174" i="16"/>
  <c r="A96" i="17"/>
  <c r="D95" i="17"/>
  <c r="C115" i="12"/>
  <c r="E115" i="12"/>
  <c r="A116" i="12"/>
  <c r="F162" i="55"/>
  <c r="A163" i="55" s="1"/>
  <c r="B163" i="55" s="1"/>
  <c r="D162" i="55"/>
  <c r="E162" i="55" s="1"/>
  <c r="C163" i="55"/>
  <c r="A103" i="41"/>
  <c r="D102" i="41"/>
  <c r="D115" i="12" l="1"/>
  <c r="B116" i="12" s="1"/>
  <c r="I175" i="16"/>
  <c r="A176" i="16" s="1"/>
  <c r="C175" i="16"/>
  <c r="E175" i="16"/>
  <c r="H175" i="16"/>
  <c r="D175" i="16"/>
  <c r="B175" i="16"/>
  <c r="F175" i="16"/>
  <c r="G175" i="16"/>
  <c r="B103" i="41"/>
  <c r="C103" i="41" s="1"/>
  <c r="E103" i="41" s="1"/>
  <c r="C158" i="63"/>
  <c r="D158" i="63" s="1"/>
  <c r="B159" i="63"/>
  <c r="E158" i="63"/>
  <c r="A159" i="63"/>
  <c r="D163" i="55"/>
  <c r="E163" i="55" s="1"/>
  <c r="C164" i="55"/>
  <c r="F163" i="55"/>
  <c r="A164" i="55" s="1"/>
  <c r="B164" i="55" s="1"/>
  <c r="B96" i="17"/>
  <c r="E96" i="17" s="1"/>
  <c r="C96" i="17"/>
  <c r="A97" i="17" l="1"/>
  <c r="D96" i="17"/>
  <c r="A104" i="41"/>
  <c r="D103" i="41"/>
  <c r="F164" i="55"/>
  <c r="A165" i="55" s="1"/>
  <c r="B165" i="55" s="1"/>
  <c r="D164" i="55"/>
  <c r="E164" i="55" s="1"/>
  <c r="C165" i="55"/>
  <c r="C159" i="63"/>
  <c r="D159" i="63" s="1"/>
  <c r="B160" i="63"/>
  <c r="E159" i="63"/>
  <c r="A160" i="63"/>
  <c r="D176" i="16"/>
  <c r="G176" i="16"/>
  <c r="F176" i="16"/>
  <c r="E176" i="16"/>
  <c r="I176" i="16"/>
  <c r="A177" i="16" s="1"/>
  <c r="H176" i="16"/>
  <c r="C176" i="16"/>
  <c r="B176" i="16"/>
  <c r="A117" i="12"/>
  <c r="C116" i="12"/>
  <c r="E116" i="12" s="1"/>
  <c r="D165" i="55" l="1"/>
  <c r="E165" i="55" s="1"/>
  <c r="C166" i="55"/>
  <c r="F165" i="55"/>
  <c r="A166" i="55" s="1"/>
  <c r="B166" i="55" s="1"/>
  <c r="B104" i="41"/>
  <c r="C104" i="41" s="1"/>
  <c r="E104" i="41" s="1"/>
  <c r="I177" i="16"/>
  <c r="A178" i="16" s="1"/>
  <c r="F177" i="16"/>
  <c r="B177" i="16"/>
  <c r="C177" i="16"/>
  <c r="E177" i="16"/>
  <c r="G177" i="16"/>
  <c r="H177" i="16"/>
  <c r="D177" i="16"/>
  <c r="D116" i="12"/>
  <c r="B117" i="12" s="1"/>
  <c r="C160" i="63"/>
  <c r="D160" i="63" s="1"/>
  <c r="B161" i="63"/>
  <c r="E160" i="63"/>
  <c r="A161" i="63"/>
  <c r="B97" i="17"/>
  <c r="C97" i="17" s="1"/>
  <c r="A105" i="41" l="1"/>
  <c r="D104" i="41"/>
  <c r="H178" i="16"/>
  <c r="G178" i="16"/>
  <c r="C178" i="16"/>
  <c r="I178" i="16"/>
  <c r="A179" i="16" s="1"/>
  <c r="D178" i="16"/>
  <c r="F178" i="16"/>
  <c r="E178" i="16"/>
  <c r="B178" i="16"/>
  <c r="A118" i="12"/>
  <c r="C117" i="12"/>
  <c r="E117" i="12" s="1"/>
  <c r="E97" i="17"/>
  <c r="F166" i="55"/>
  <c r="A167" i="55" s="1"/>
  <c r="B167" i="55" s="1"/>
  <c r="D166" i="55"/>
  <c r="E166" i="55" s="1"/>
  <c r="C167" i="55"/>
  <c r="C161" i="63"/>
  <c r="D161" i="63" s="1"/>
  <c r="B162" i="63"/>
  <c r="E161" i="63"/>
  <c r="A162" i="63"/>
  <c r="A98" i="17" l="1"/>
  <c r="D97" i="17"/>
  <c r="I179" i="16"/>
  <c r="A180" i="16" s="1"/>
  <c r="C179" i="16"/>
  <c r="E179" i="16"/>
  <c r="H179" i="16"/>
  <c r="D179" i="16"/>
  <c r="B179" i="16"/>
  <c r="F179" i="16"/>
  <c r="G179" i="16"/>
  <c r="C162" i="63"/>
  <c r="D162" i="63" s="1"/>
  <c r="B163" i="63"/>
  <c r="E162" i="63"/>
  <c r="A163" i="63"/>
  <c r="D167" i="55"/>
  <c r="E167" i="55" s="1"/>
  <c r="C168" i="55"/>
  <c r="F167" i="55"/>
  <c r="A168" i="55" s="1"/>
  <c r="B168" i="55" s="1"/>
  <c r="D117" i="12"/>
  <c r="B118" i="12" s="1"/>
  <c r="B105" i="41"/>
  <c r="C105" i="41" s="1"/>
  <c r="E105" i="41" s="1"/>
  <c r="A106" i="41" l="1"/>
  <c r="D105" i="41"/>
  <c r="C163" i="63"/>
  <c r="D163" i="63" s="1"/>
  <c r="B164" i="63"/>
  <c r="E163" i="63"/>
  <c r="A164" i="63"/>
  <c r="D180" i="16"/>
  <c r="G180" i="16"/>
  <c r="F180" i="16"/>
  <c r="E180" i="16"/>
  <c r="I180" i="16"/>
  <c r="A181" i="16" s="1"/>
  <c r="H180" i="16"/>
  <c r="C180" i="16"/>
  <c r="B180" i="16"/>
  <c r="F168" i="55"/>
  <c r="A169" i="55" s="1"/>
  <c r="B169" i="55" s="1"/>
  <c r="D168" i="55"/>
  <c r="E168" i="55" s="1"/>
  <c r="C169" i="55"/>
  <c r="A119" i="12"/>
  <c r="C118" i="12"/>
  <c r="E118" i="12" s="1"/>
  <c r="B98" i="17"/>
  <c r="E98" i="17" s="1"/>
  <c r="C98" i="17"/>
  <c r="A99" i="17" l="1"/>
  <c r="D98" i="17"/>
  <c r="I181" i="16"/>
  <c r="A182" i="16" s="1"/>
  <c r="F181" i="16"/>
  <c r="B181" i="16"/>
  <c r="C181" i="16"/>
  <c r="E181" i="16"/>
  <c r="G181" i="16"/>
  <c r="H181" i="16"/>
  <c r="D181" i="16"/>
  <c r="C164" i="63"/>
  <c r="D164" i="63" s="1"/>
  <c r="B165" i="63"/>
  <c r="E164" i="63"/>
  <c r="A165" i="63"/>
  <c r="D118" i="12"/>
  <c r="B119" i="12" s="1"/>
  <c r="D169" i="55"/>
  <c r="E169" i="55" s="1"/>
  <c r="C170" i="55"/>
  <c r="F169" i="55"/>
  <c r="A170" i="55" s="1"/>
  <c r="B170" i="55" s="1"/>
  <c r="B106" i="41"/>
  <c r="C106" i="41" s="1"/>
  <c r="C119" i="12" l="1"/>
  <c r="E119" i="12" s="1"/>
  <c r="A120" i="12"/>
  <c r="H182" i="16"/>
  <c r="G182" i="16"/>
  <c r="C182" i="16"/>
  <c r="I182" i="16"/>
  <c r="A183" i="16" s="1"/>
  <c r="D182" i="16"/>
  <c r="F182" i="16"/>
  <c r="E182" i="16"/>
  <c r="B182" i="16"/>
  <c r="C165" i="63"/>
  <c r="D165" i="63" s="1"/>
  <c r="B166" i="63"/>
  <c r="E165" i="63"/>
  <c r="A166" i="63"/>
  <c r="E106" i="41"/>
  <c r="F170" i="55"/>
  <c r="A171" i="55" s="1"/>
  <c r="B171" i="55" s="1"/>
  <c r="D170" i="55"/>
  <c r="E170" i="55" s="1"/>
  <c r="C171" i="55"/>
  <c r="B99" i="17"/>
  <c r="C99" i="17"/>
  <c r="E99" i="17"/>
  <c r="A100" i="17" s="1"/>
  <c r="D171" i="55" l="1"/>
  <c r="E171" i="55" s="1"/>
  <c r="C172" i="55"/>
  <c r="F171" i="55"/>
  <c r="A172" i="55" s="1"/>
  <c r="B172" i="55" s="1"/>
  <c r="C166" i="63"/>
  <c r="D166" i="63" s="1"/>
  <c r="B167" i="63"/>
  <c r="E166" i="63"/>
  <c r="A167" i="63"/>
  <c r="I183" i="16"/>
  <c r="A184" i="16" s="1"/>
  <c r="C183" i="16"/>
  <c r="E183" i="16"/>
  <c r="H183" i="16"/>
  <c r="D183" i="16"/>
  <c r="B183" i="16"/>
  <c r="F183" i="16"/>
  <c r="G183" i="16"/>
  <c r="D99" i="17"/>
  <c r="B100" i="17" s="1"/>
  <c r="A107" i="41"/>
  <c r="D106" i="41"/>
  <c r="D119" i="12"/>
  <c r="B120" i="12" s="1"/>
  <c r="C100" i="17" l="1"/>
  <c r="E100" i="17" s="1"/>
  <c r="A121" i="12"/>
  <c r="C120" i="12"/>
  <c r="E120" i="12" s="1"/>
  <c r="F172" i="55"/>
  <c r="A173" i="55" s="1"/>
  <c r="B173" i="55" s="1"/>
  <c r="D172" i="55"/>
  <c r="E172" i="55" s="1"/>
  <c r="C173" i="55"/>
  <c r="D184" i="16"/>
  <c r="G184" i="16"/>
  <c r="F184" i="16"/>
  <c r="E184" i="16"/>
  <c r="I184" i="16"/>
  <c r="A185" i="16" s="1"/>
  <c r="H184" i="16"/>
  <c r="C184" i="16"/>
  <c r="B184" i="16"/>
  <c r="B107" i="41"/>
  <c r="C107" i="41" s="1"/>
  <c r="E107" i="41" s="1"/>
  <c r="C167" i="63"/>
  <c r="D167" i="63" s="1"/>
  <c r="B168" i="63"/>
  <c r="E167" i="63"/>
  <c r="A168" i="63"/>
  <c r="A108" i="41" l="1"/>
  <c r="D107" i="41"/>
  <c r="A101" i="17"/>
  <c r="D100" i="17"/>
  <c r="I185" i="16"/>
  <c r="A186" i="16" s="1"/>
  <c r="F185" i="16"/>
  <c r="B185" i="16"/>
  <c r="C185" i="16"/>
  <c r="E185" i="16"/>
  <c r="G185" i="16"/>
  <c r="H185" i="16"/>
  <c r="D185" i="16"/>
  <c r="C168" i="63"/>
  <c r="D168" i="63" s="1"/>
  <c r="B169" i="63"/>
  <c r="E168" i="63"/>
  <c r="A169" i="63"/>
  <c r="D173" i="55"/>
  <c r="E173" i="55" s="1"/>
  <c r="C174" i="55"/>
  <c r="F173" i="55"/>
  <c r="A174" i="55" s="1"/>
  <c r="B174" i="55" s="1"/>
  <c r="D120" i="12"/>
  <c r="B121" i="12" s="1"/>
  <c r="B101" i="17" l="1"/>
  <c r="C101" i="17" s="1"/>
  <c r="F174" i="55"/>
  <c r="A175" i="55" s="1"/>
  <c r="B175" i="55" s="1"/>
  <c r="D174" i="55"/>
  <c r="E174" i="55" s="1"/>
  <c r="C175" i="55"/>
  <c r="C169" i="63"/>
  <c r="D169" i="63" s="1"/>
  <c r="B170" i="63"/>
  <c r="E169" i="63"/>
  <c r="A170" i="63"/>
  <c r="A122" i="12"/>
  <c r="C121" i="12"/>
  <c r="E121" i="12" s="1"/>
  <c r="H186" i="16"/>
  <c r="G186" i="16"/>
  <c r="C186" i="16"/>
  <c r="I186" i="16"/>
  <c r="A187" i="16" s="1"/>
  <c r="D186" i="16"/>
  <c r="F186" i="16"/>
  <c r="E186" i="16"/>
  <c r="B186" i="16"/>
  <c r="B108" i="41"/>
  <c r="C108" i="41" s="1"/>
  <c r="E108" i="41" s="1"/>
  <c r="A109" i="41" l="1"/>
  <c r="D108" i="41"/>
  <c r="I187" i="16"/>
  <c r="A188" i="16" s="1"/>
  <c r="C187" i="16"/>
  <c r="E187" i="16"/>
  <c r="H187" i="16"/>
  <c r="D187" i="16"/>
  <c r="B187" i="16"/>
  <c r="F187" i="16"/>
  <c r="G187" i="16"/>
  <c r="D175" i="55"/>
  <c r="E175" i="55" s="1"/>
  <c r="C176" i="55"/>
  <c r="F175" i="55"/>
  <c r="A176" i="55" s="1"/>
  <c r="B176" i="55" s="1"/>
  <c r="D121" i="12"/>
  <c r="B122" i="12" s="1"/>
  <c r="E101" i="17"/>
  <c r="C170" i="63"/>
  <c r="D170" i="63" s="1"/>
  <c r="B171" i="63"/>
  <c r="E170" i="63"/>
  <c r="A171" i="63"/>
  <c r="F176" i="55" l="1"/>
  <c r="A177" i="55" s="1"/>
  <c r="B177" i="55" s="1"/>
  <c r="D176" i="55"/>
  <c r="E176" i="55" s="1"/>
  <c r="C177" i="55"/>
  <c r="A102" i="17"/>
  <c r="D101" i="17"/>
  <c r="D188" i="16"/>
  <c r="G188" i="16"/>
  <c r="F188" i="16"/>
  <c r="E188" i="16"/>
  <c r="I188" i="16"/>
  <c r="A189" i="16" s="1"/>
  <c r="H188" i="16"/>
  <c r="C188" i="16"/>
  <c r="B188" i="16"/>
  <c r="A123" i="12"/>
  <c r="C122" i="12"/>
  <c r="E122" i="12" s="1"/>
  <c r="C171" i="63"/>
  <c r="D171" i="63" s="1"/>
  <c r="B172" i="63"/>
  <c r="E171" i="63"/>
  <c r="A172" i="63"/>
  <c r="B109" i="41"/>
  <c r="C109" i="41" s="1"/>
  <c r="B102" i="17" l="1"/>
  <c r="C102" i="17"/>
  <c r="E102" i="17"/>
  <c r="A103" i="17" s="1"/>
  <c r="E109" i="41"/>
  <c r="C172" i="63"/>
  <c r="D172" i="63" s="1"/>
  <c r="B173" i="63"/>
  <c r="E172" i="63"/>
  <c r="A173" i="63"/>
  <c r="D177" i="55"/>
  <c r="E177" i="55" s="1"/>
  <c r="C178" i="55"/>
  <c r="F177" i="55"/>
  <c r="A178" i="55" s="1"/>
  <c r="B178" i="55" s="1"/>
  <c r="I189" i="16"/>
  <c r="A190" i="16" s="1"/>
  <c r="F189" i="16"/>
  <c r="B189" i="16"/>
  <c r="C189" i="16"/>
  <c r="E189" i="16"/>
  <c r="G189" i="16"/>
  <c r="H189" i="16"/>
  <c r="D189" i="16"/>
  <c r="D122" i="12"/>
  <c r="B123" i="12" s="1"/>
  <c r="C123" i="12" l="1"/>
  <c r="E123" i="12" s="1"/>
  <c r="A124" i="12"/>
  <c r="F178" i="55"/>
  <c r="A179" i="55" s="1"/>
  <c r="B179" i="55" s="1"/>
  <c r="D178" i="55"/>
  <c r="E178" i="55" s="1"/>
  <c r="C179" i="55"/>
  <c r="C173" i="63"/>
  <c r="D173" i="63" s="1"/>
  <c r="B174" i="63"/>
  <c r="E173" i="63"/>
  <c r="A174" i="63"/>
  <c r="D102" i="17"/>
  <c r="B103" i="17" s="1"/>
  <c r="H190" i="16"/>
  <c r="G190" i="16"/>
  <c r="C190" i="16"/>
  <c r="I190" i="16"/>
  <c r="A191" i="16" s="1"/>
  <c r="D190" i="16"/>
  <c r="F190" i="16"/>
  <c r="E190" i="16"/>
  <c r="B190" i="16"/>
  <c r="A110" i="41"/>
  <c r="D109" i="41"/>
  <c r="C103" i="17" l="1"/>
  <c r="E103" i="17" s="1"/>
  <c r="I191" i="16"/>
  <c r="A192" i="16" s="1"/>
  <c r="C191" i="16"/>
  <c r="E191" i="16"/>
  <c r="H191" i="16"/>
  <c r="D191" i="16"/>
  <c r="B191" i="16"/>
  <c r="F191" i="16"/>
  <c r="G191" i="16"/>
  <c r="D179" i="55"/>
  <c r="E179" i="55" s="1"/>
  <c r="C180" i="55"/>
  <c r="F179" i="55"/>
  <c r="A180" i="55" s="1"/>
  <c r="B180" i="55" s="1"/>
  <c r="B110" i="41"/>
  <c r="C110" i="41"/>
  <c r="E110" i="41" s="1"/>
  <c r="C174" i="63"/>
  <c r="D174" i="63" s="1"/>
  <c r="B175" i="63"/>
  <c r="E174" i="63"/>
  <c r="A175" i="63"/>
  <c r="D123" i="12"/>
  <c r="B124" i="12" s="1"/>
  <c r="A111" i="41" l="1"/>
  <c r="D110" i="41"/>
  <c r="A104" i="17"/>
  <c r="D103" i="17"/>
  <c r="C175" i="63"/>
  <c r="D175" i="63" s="1"/>
  <c r="B176" i="63"/>
  <c r="E175" i="63"/>
  <c r="A176" i="63"/>
  <c r="D192" i="16"/>
  <c r="G192" i="16"/>
  <c r="F192" i="16"/>
  <c r="E192" i="16"/>
  <c r="I192" i="16"/>
  <c r="A193" i="16" s="1"/>
  <c r="H192" i="16"/>
  <c r="C192" i="16"/>
  <c r="B192" i="16"/>
  <c r="F180" i="55"/>
  <c r="A181" i="55" s="1"/>
  <c r="B181" i="55" s="1"/>
  <c r="D180" i="55"/>
  <c r="E180" i="55" s="1"/>
  <c r="C181" i="55"/>
  <c r="A125" i="12"/>
  <c r="C124" i="12"/>
  <c r="E124" i="12" s="1"/>
  <c r="D181" i="55" l="1"/>
  <c r="E181" i="55" s="1"/>
  <c r="C182" i="55"/>
  <c r="F181" i="55"/>
  <c r="A182" i="55" s="1"/>
  <c r="B182" i="55" s="1"/>
  <c r="E104" i="17"/>
  <c r="A105" i="17" s="1"/>
  <c r="B104" i="17"/>
  <c r="C104" i="17"/>
  <c r="D124" i="12"/>
  <c r="B125" i="12" s="1"/>
  <c r="C176" i="63"/>
  <c r="D176" i="63" s="1"/>
  <c r="B177" i="63"/>
  <c r="E176" i="63"/>
  <c r="A177" i="63"/>
  <c r="I193" i="16"/>
  <c r="A194" i="16" s="1"/>
  <c r="F193" i="16"/>
  <c r="B193" i="16"/>
  <c r="C193" i="16"/>
  <c r="E193" i="16"/>
  <c r="G193" i="16"/>
  <c r="H193" i="16"/>
  <c r="D193" i="16"/>
  <c r="B111" i="41"/>
  <c r="E111" i="41" s="1"/>
  <c r="C111" i="41"/>
  <c r="A112" i="41" l="1"/>
  <c r="D111" i="41"/>
  <c r="A126" i="12"/>
  <c r="C125" i="12"/>
  <c r="E125" i="12" s="1"/>
  <c r="C177" i="63"/>
  <c r="D177" i="63" s="1"/>
  <c r="B178" i="63"/>
  <c r="E177" i="63"/>
  <c r="A178" i="63"/>
  <c r="D104" i="17"/>
  <c r="B105" i="17" s="1"/>
  <c r="F182" i="55"/>
  <c r="A183" i="55" s="1"/>
  <c r="B183" i="55" s="1"/>
  <c r="D182" i="55"/>
  <c r="E182" i="55" s="1"/>
  <c r="C183" i="55"/>
  <c r="H194" i="16"/>
  <c r="G194" i="16"/>
  <c r="C194" i="16"/>
  <c r="I194" i="16"/>
  <c r="A195" i="16" s="1"/>
  <c r="D194" i="16"/>
  <c r="F194" i="16"/>
  <c r="E194" i="16"/>
  <c r="B194" i="16"/>
  <c r="C105" i="17" l="1"/>
  <c r="E105" i="17"/>
  <c r="C178" i="63"/>
  <c r="D178" i="63" s="1"/>
  <c r="B179" i="63"/>
  <c r="E178" i="63"/>
  <c r="A179" i="63"/>
  <c r="I195" i="16"/>
  <c r="A196" i="16" s="1"/>
  <c r="C195" i="16"/>
  <c r="E195" i="16"/>
  <c r="H195" i="16"/>
  <c r="D195" i="16"/>
  <c r="B195" i="16"/>
  <c r="F195" i="16"/>
  <c r="G195" i="16"/>
  <c r="D183" i="55"/>
  <c r="E183" i="55" s="1"/>
  <c r="C184" i="55"/>
  <c r="F183" i="55"/>
  <c r="A184" i="55" s="1"/>
  <c r="B184" i="55" s="1"/>
  <c r="D125" i="12"/>
  <c r="B126" i="12" s="1"/>
  <c r="C112" i="41"/>
  <c r="E112" i="41" s="1"/>
  <c r="B112" i="41"/>
  <c r="A113" i="41" l="1"/>
  <c r="D112" i="41"/>
  <c r="F184" i="55"/>
  <c r="A185" i="55" s="1"/>
  <c r="B185" i="55" s="1"/>
  <c r="D184" i="55"/>
  <c r="E184" i="55" s="1"/>
  <c r="C185" i="55"/>
  <c r="C179" i="63"/>
  <c r="D179" i="63" s="1"/>
  <c r="B180" i="63"/>
  <c r="E179" i="63"/>
  <c r="A180" i="63"/>
  <c r="D196" i="16"/>
  <c r="G196" i="16"/>
  <c r="F196" i="16"/>
  <c r="E196" i="16"/>
  <c r="I196" i="16"/>
  <c r="A197" i="16" s="1"/>
  <c r="H196" i="16"/>
  <c r="C196" i="16"/>
  <c r="B196" i="16"/>
  <c r="A127" i="12"/>
  <c r="C126" i="12"/>
  <c r="E126" i="12" s="1"/>
  <c r="A106" i="17"/>
  <c r="D105" i="17"/>
  <c r="C180" i="63" l="1"/>
  <c r="D180" i="63" s="1"/>
  <c r="B181" i="63"/>
  <c r="E180" i="63"/>
  <c r="A181" i="63"/>
  <c r="I197" i="16"/>
  <c r="A198" i="16" s="1"/>
  <c r="F197" i="16"/>
  <c r="B197" i="16"/>
  <c r="C197" i="16"/>
  <c r="E197" i="16"/>
  <c r="G197" i="16"/>
  <c r="H197" i="16"/>
  <c r="D197" i="16"/>
  <c r="B106" i="17"/>
  <c r="C106" i="17" s="1"/>
  <c r="D126" i="12"/>
  <c r="B127" i="12" s="1"/>
  <c r="D185" i="55"/>
  <c r="E185" i="55" s="1"/>
  <c r="C186" i="55"/>
  <c r="F185" i="55"/>
  <c r="A186" i="55" s="1"/>
  <c r="B186" i="55" s="1"/>
  <c r="B113" i="41"/>
  <c r="C113" i="41" s="1"/>
  <c r="E106" i="17" l="1"/>
  <c r="F186" i="55"/>
  <c r="A187" i="55" s="1"/>
  <c r="B187" i="55" s="1"/>
  <c r="D186" i="55"/>
  <c r="E186" i="55" s="1"/>
  <c r="C187" i="55"/>
  <c r="C181" i="63"/>
  <c r="D181" i="63" s="1"/>
  <c r="B182" i="63"/>
  <c r="E181" i="63"/>
  <c r="A182" i="63"/>
  <c r="E113" i="41"/>
  <c r="C127" i="12"/>
  <c r="E127" i="12" s="1"/>
  <c r="A128" i="12"/>
  <c r="H198" i="16"/>
  <c r="G198" i="16"/>
  <c r="C198" i="16"/>
  <c r="I198" i="16"/>
  <c r="A199" i="16" s="1"/>
  <c r="D198" i="16"/>
  <c r="F198" i="16"/>
  <c r="E198" i="16"/>
  <c r="B198" i="16"/>
  <c r="D187" i="55" l="1"/>
  <c r="E187" i="55" s="1"/>
  <c r="C188" i="55"/>
  <c r="F187" i="55"/>
  <c r="A188" i="55" s="1"/>
  <c r="B188" i="55" s="1"/>
  <c r="D127" i="12"/>
  <c r="B128" i="12" s="1"/>
  <c r="C182" i="63"/>
  <c r="D182" i="63" s="1"/>
  <c r="B183" i="63"/>
  <c r="E182" i="63"/>
  <c r="A183" i="63"/>
  <c r="I199" i="16"/>
  <c r="A200" i="16" s="1"/>
  <c r="C199" i="16"/>
  <c r="E199" i="16"/>
  <c r="H199" i="16"/>
  <c r="D199" i="16"/>
  <c r="B199" i="16"/>
  <c r="F199" i="16"/>
  <c r="G199" i="16"/>
  <c r="A114" i="41"/>
  <c r="D113" i="41"/>
  <c r="A107" i="17"/>
  <c r="D106" i="17"/>
  <c r="A129" i="12" l="1"/>
  <c r="C128" i="12"/>
  <c r="E128" i="12" s="1"/>
  <c r="B107" i="17"/>
  <c r="C107" i="17"/>
  <c r="E107" i="17" s="1"/>
  <c r="C183" i="63"/>
  <c r="D183" i="63" s="1"/>
  <c r="B184" i="63"/>
  <c r="E183" i="63"/>
  <c r="A184" i="63"/>
  <c r="F188" i="55"/>
  <c r="A189" i="55" s="1"/>
  <c r="B189" i="55" s="1"/>
  <c r="D188" i="55"/>
  <c r="E188" i="55" s="1"/>
  <c r="C189" i="55"/>
  <c r="B114" i="41"/>
  <c r="D114" i="41"/>
  <c r="C114" i="41"/>
  <c r="E114" i="41"/>
  <c r="A115" i="41" s="1"/>
  <c r="D200" i="16"/>
  <c r="G200" i="16"/>
  <c r="F200" i="16"/>
  <c r="E200" i="16"/>
  <c r="I200" i="16"/>
  <c r="A201" i="16" s="1"/>
  <c r="H200" i="16"/>
  <c r="C200" i="16"/>
  <c r="B200" i="16"/>
  <c r="A108" i="17" l="1"/>
  <c r="D107" i="17"/>
  <c r="I201" i="16"/>
  <c r="A202" i="16" s="1"/>
  <c r="F201" i="16"/>
  <c r="B201" i="16"/>
  <c r="C201" i="16"/>
  <c r="E201" i="16"/>
  <c r="G201" i="16"/>
  <c r="H201" i="16"/>
  <c r="D201" i="16"/>
  <c r="B115" i="41"/>
  <c r="D189" i="55"/>
  <c r="E189" i="55" s="1"/>
  <c r="C190" i="55"/>
  <c r="F189" i="55"/>
  <c r="A190" i="55" s="1"/>
  <c r="B190" i="55" s="1"/>
  <c r="D128" i="12"/>
  <c r="B129" i="12" s="1"/>
  <c r="C184" i="63"/>
  <c r="D184" i="63" s="1"/>
  <c r="B185" i="63"/>
  <c r="E184" i="63"/>
  <c r="A185" i="63"/>
  <c r="C185" i="63" l="1"/>
  <c r="D185" i="63" s="1"/>
  <c r="B186" i="63"/>
  <c r="E185" i="63"/>
  <c r="A186" i="63"/>
  <c r="F190" i="55"/>
  <c r="A191" i="55" s="1"/>
  <c r="B191" i="55" s="1"/>
  <c r="D190" i="55"/>
  <c r="E190" i="55" s="1"/>
  <c r="C191" i="55"/>
  <c r="H202" i="16"/>
  <c r="G202" i="16"/>
  <c r="C202" i="16"/>
  <c r="I202" i="16"/>
  <c r="A203" i="16" s="1"/>
  <c r="D202" i="16"/>
  <c r="F202" i="16"/>
  <c r="E202" i="16"/>
  <c r="B202" i="16"/>
  <c r="A130" i="12"/>
  <c r="C129" i="12"/>
  <c r="E129" i="12" s="1"/>
  <c r="C115" i="41"/>
  <c r="E115" i="41" s="1"/>
  <c r="B108" i="17"/>
  <c r="C108" i="17" s="1"/>
  <c r="E108" i="17" s="1"/>
  <c r="A109" i="17" l="1"/>
  <c r="D108" i="17"/>
  <c r="A116" i="41"/>
  <c r="D115" i="41"/>
  <c r="I203" i="16"/>
  <c r="A204" i="16" s="1"/>
  <c r="C203" i="16"/>
  <c r="E203" i="16"/>
  <c r="H203" i="16"/>
  <c r="D203" i="16"/>
  <c r="B203" i="16"/>
  <c r="F203" i="16"/>
  <c r="G203" i="16"/>
  <c r="D191" i="55"/>
  <c r="E191" i="55" s="1"/>
  <c r="C192" i="55"/>
  <c r="F191" i="55"/>
  <c r="A192" i="55" s="1"/>
  <c r="B192" i="55" s="1"/>
  <c r="D129" i="12"/>
  <c r="B130" i="12" s="1"/>
  <c r="C186" i="63"/>
  <c r="D186" i="63" s="1"/>
  <c r="B187" i="63"/>
  <c r="E186" i="63"/>
  <c r="A187" i="63"/>
  <c r="A131" i="12" l="1"/>
  <c r="C130" i="12"/>
  <c r="B116" i="41"/>
  <c r="C187" i="63"/>
  <c r="D187" i="63" s="1"/>
  <c r="B188" i="63"/>
  <c r="E187" i="63"/>
  <c r="A188" i="63"/>
  <c r="F192" i="55"/>
  <c r="A193" i="55" s="1"/>
  <c r="B193" i="55" s="1"/>
  <c r="D192" i="55"/>
  <c r="E192" i="55" s="1"/>
  <c r="C193" i="55"/>
  <c r="D204" i="16"/>
  <c r="G204" i="16"/>
  <c r="F204" i="16"/>
  <c r="E204" i="16"/>
  <c r="I204" i="16"/>
  <c r="A205" i="16" s="1"/>
  <c r="H204" i="16"/>
  <c r="C204" i="16"/>
  <c r="B204" i="16"/>
  <c r="B109" i="17"/>
  <c r="C109" i="17" s="1"/>
  <c r="E109" i="17" s="1"/>
  <c r="A110" i="17" l="1"/>
  <c r="D109" i="17"/>
  <c r="I205" i="16"/>
  <c r="A206" i="16" s="1"/>
  <c r="F205" i="16"/>
  <c r="B205" i="16"/>
  <c r="C205" i="16"/>
  <c r="E205" i="16"/>
  <c r="G205" i="16"/>
  <c r="H205" i="16"/>
  <c r="D205" i="16"/>
  <c r="D193" i="55"/>
  <c r="E193" i="55" s="1"/>
  <c r="C194" i="55"/>
  <c r="F193" i="55"/>
  <c r="A194" i="55" s="1"/>
  <c r="B194" i="55" s="1"/>
  <c r="C188" i="63"/>
  <c r="D188" i="63" s="1"/>
  <c r="B189" i="63"/>
  <c r="E188" i="63"/>
  <c r="A189" i="63"/>
  <c r="C116" i="41"/>
  <c r="E116" i="41" s="1"/>
  <c r="E130" i="12"/>
  <c r="D130" i="12" s="1"/>
  <c r="B131" i="12" s="1"/>
  <c r="A117" i="41" l="1"/>
  <c r="D116" i="41"/>
  <c r="C131" i="12"/>
  <c r="E131" i="12" s="1"/>
  <c r="A132" i="12"/>
  <c r="H206" i="16"/>
  <c r="G206" i="16"/>
  <c r="C206" i="16"/>
  <c r="I206" i="16"/>
  <c r="A207" i="16" s="1"/>
  <c r="D206" i="16"/>
  <c r="F206" i="16"/>
  <c r="E206" i="16"/>
  <c r="B206" i="16"/>
  <c r="F194" i="55"/>
  <c r="A195" i="55" s="1"/>
  <c r="B195" i="55" s="1"/>
  <c r="D194" i="55"/>
  <c r="E194" i="55" s="1"/>
  <c r="C195" i="55"/>
  <c r="C189" i="63"/>
  <c r="D189" i="63" s="1"/>
  <c r="B190" i="63"/>
  <c r="E189" i="63"/>
  <c r="A190" i="63"/>
  <c r="B110" i="17"/>
  <c r="C190" i="63" l="1"/>
  <c r="D190" i="63" s="1"/>
  <c r="B191" i="63"/>
  <c r="E190" i="63"/>
  <c r="A191" i="63"/>
  <c r="C110" i="17"/>
  <c r="E110" i="17" s="1"/>
  <c r="D131" i="12"/>
  <c r="B132" i="12" s="1"/>
  <c r="I207" i="16"/>
  <c r="A208" i="16" s="1"/>
  <c r="C207" i="16"/>
  <c r="E207" i="16"/>
  <c r="H207" i="16"/>
  <c r="D207" i="16"/>
  <c r="B207" i="16"/>
  <c r="F207" i="16"/>
  <c r="G207" i="16"/>
  <c r="D195" i="55"/>
  <c r="E195" i="55" s="1"/>
  <c r="C196" i="55"/>
  <c r="F195" i="55"/>
  <c r="A196" i="55" s="1"/>
  <c r="B196" i="55" s="1"/>
  <c r="C117" i="41"/>
  <c r="E117" i="41"/>
  <c r="A118" i="41" s="1"/>
  <c r="B117" i="41"/>
  <c r="A111" i="17" l="1"/>
  <c r="D110" i="17"/>
  <c r="D208" i="16"/>
  <c r="G208" i="16"/>
  <c r="F208" i="16"/>
  <c r="E208" i="16"/>
  <c r="I208" i="16"/>
  <c r="A209" i="16" s="1"/>
  <c r="H208" i="16"/>
  <c r="C208" i="16"/>
  <c r="B208" i="16"/>
  <c r="A133" i="12"/>
  <c r="C132" i="12"/>
  <c r="E132" i="12" s="1"/>
  <c r="C191" i="63"/>
  <c r="D191" i="63" s="1"/>
  <c r="B192" i="63"/>
  <c r="E191" i="63"/>
  <c r="A192" i="63"/>
  <c r="D117" i="41"/>
  <c r="B118" i="41" s="1"/>
  <c r="F196" i="55"/>
  <c r="A197" i="55" s="1"/>
  <c r="B197" i="55" s="1"/>
  <c r="D196" i="55"/>
  <c r="E196" i="55" s="1"/>
  <c r="C197" i="55"/>
  <c r="C118" i="41" l="1"/>
  <c r="E118" i="41" s="1"/>
  <c r="C192" i="63"/>
  <c r="D192" i="63" s="1"/>
  <c r="B193" i="63"/>
  <c r="E192" i="63"/>
  <c r="A193" i="63"/>
  <c r="I209" i="16"/>
  <c r="A210" i="16" s="1"/>
  <c r="F209" i="16"/>
  <c r="B209" i="16"/>
  <c r="C209" i="16"/>
  <c r="E209" i="16"/>
  <c r="G209" i="16"/>
  <c r="H209" i="16"/>
  <c r="D209" i="16"/>
  <c r="D197" i="55"/>
  <c r="E197" i="55" s="1"/>
  <c r="C198" i="55"/>
  <c r="F197" i="55"/>
  <c r="A198" i="55" s="1"/>
  <c r="B198" i="55" s="1"/>
  <c r="D132" i="12"/>
  <c r="B133" i="12" s="1"/>
  <c r="B111" i="17"/>
  <c r="C111" i="17" s="1"/>
  <c r="A119" i="41" l="1"/>
  <c r="D118" i="41"/>
  <c r="E111" i="17"/>
  <c r="F198" i="55"/>
  <c r="A199" i="55" s="1"/>
  <c r="B199" i="55" s="1"/>
  <c r="D198" i="55"/>
  <c r="E198" i="55" s="1"/>
  <c r="C199" i="55"/>
  <c r="C193" i="63"/>
  <c r="D193" i="63" s="1"/>
  <c r="B194" i="63"/>
  <c r="E193" i="63"/>
  <c r="A194" i="63"/>
  <c r="H210" i="16"/>
  <c r="G210" i="16"/>
  <c r="C210" i="16"/>
  <c r="I210" i="16"/>
  <c r="A211" i="16" s="1"/>
  <c r="D210" i="16"/>
  <c r="F210" i="16"/>
  <c r="E210" i="16"/>
  <c r="B210" i="16"/>
  <c r="A134" i="12"/>
  <c r="C133" i="12"/>
  <c r="E133" i="12" s="1"/>
  <c r="C194" i="63" l="1"/>
  <c r="D194" i="63" s="1"/>
  <c r="B195" i="63"/>
  <c r="E194" i="63"/>
  <c r="A195" i="63"/>
  <c r="A112" i="17"/>
  <c r="D111" i="17"/>
  <c r="I211" i="16"/>
  <c r="A212" i="16" s="1"/>
  <c r="C211" i="16"/>
  <c r="E211" i="16"/>
  <c r="H211" i="16"/>
  <c r="D211" i="16"/>
  <c r="B211" i="16"/>
  <c r="F211" i="16"/>
  <c r="G211" i="16"/>
  <c r="D199" i="55"/>
  <c r="E199" i="55" s="1"/>
  <c r="C200" i="55"/>
  <c r="F199" i="55"/>
  <c r="A200" i="55" s="1"/>
  <c r="B200" i="55" s="1"/>
  <c r="D133" i="12"/>
  <c r="B134" i="12" s="1"/>
  <c r="B119" i="41"/>
  <c r="C119" i="41" s="1"/>
  <c r="E119" i="41" l="1"/>
  <c r="F200" i="55"/>
  <c r="A201" i="55" s="1"/>
  <c r="B201" i="55" s="1"/>
  <c r="D200" i="55"/>
  <c r="E200" i="55" s="1"/>
  <c r="C201" i="55"/>
  <c r="D212" i="16"/>
  <c r="G212" i="16"/>
  <c r="F212" i="16"/>
  <c r="E212" i="16"/>
  <c r="I212" i="16"/>
  <c r="A213" i="16" s="1"/>
  <c r="H212" i="16"/>
  <c r="C212" i="16"/>
  <c r="B212" i="16"/>
  <c r="A135" i="12"/>
  <c r="C134" i="12"/>
  <c r="C195" i="63"/>
  <c r="D195" i="63" s="1"/>
  <c r="B196" i="63"/>
  <c r="E195" i="63"/>
  <c r="A196" i="63"/>
  <c r="B112" i="17"/>
  <c r="E112" i="17" s="1"/>
  <c r="C112" i="17"/>
  <c r="A113" i="17" l="1"/>
  <c r="D112" i="17"/>
  <c r="D201" i="55"/>
  <c r="E201" i="55" s="1"/>
  <c r="C202" i="55"/>
  <c r="F201" i="55"/>
  <c r="A202" i="55" s="1"/>
  <c r="B202" i="55" s="1"/>
  <c r="C196" i="63"/>
  <c r="D196" i="63" s="1"/>
  <c r="B197" i="63"/>
  <c r="E196" i="63"/>
  <c r="A197" i="63"/>
  <c r="E134" i="12"/>
  <c r="D134" i="12" s="1"/>
  <c r="B135" i="12" s="1"/>
  <c r="I213" i="16"/>
  <c r="A214" i="16" s="1"/>
  <c r="F213" i="16"/>
  <c r="B213" i="16"/>
  <c r="C213" i="16"/>
  <c r="E213" i="16"/>
  <c r="G213" i="16"/>
  <c r="H213" i="16"/>
  <c r="D213" i="16"/>
  <c r="A120" i="41"/>
  <c r="D119" i="41"/>
  <c r="C135" i="12" l="1"/>
  <c r="E135" i="12"/>
  <c r="A136" i="12"/>
  <c r="H214" i="16"/>
  <c r="G214" i="16"/>
  <c r="C214" i="16"/>
  <c r="I214" i="16"/>
  <c r="A215" i="16" s="1"/>
  <c r="D214" i="16"/>
  <c r="F214" i="16"/>
  <c r="E214" i="16"/>
  <c r="B214" i="16"/>
  <c r="C197" i="63"/>
  <c r="D197" i="63" s="1"/>
  <c r="B198" i="63"/>
  <c r="E197" i="63"/>
  <c r="A198" i="63"/>
  <c r="B120" i="41"/>
  <c r="F202" i="55"/>
  <c r="A203" i="55" s="1"/>
  <c r="B203" i="55" s="1"/>
  <c r="D202" i="55"/>
  <c r="E202" i="55" s="1"/>
  <c r="C203" i="55"/>
  <c r="B113" i="17"/>
  <c r="C113" i="17" s="1"/>
  <c r="E113" i="17" l="1"/>
  <c r="I215" i="16"/>
  <c r="A216" i="16" s="1"/>
  <c r="C215" i="16"/>
  <c r="E215" i="16"/>
  <c r="H215" i="16"/>
  <c r="D215" i="16"/>
  <c r="B215" i="16"/>
  <c r="F215" i="16"/>
  <c r="G215" i="16"/>
  <c r="D203" i="55"/>
  <c r="E203" i="55" s="1"/>
  <c r="C204" i="55"/>
  <c r="F203" i="55"/>
  <c r="A204" i="55" s="1"/>
  <c r="B204" i="55" s="1"/>
  <c r="C120" i="41"/>
  <c r="E120" i="41" s="1"/>
  <c r="C198" i="63"/>
  <c r="D198" i="63" s="1"/>
  <c r="B199" i="63"/>
  <c r="E198" i="63"/>
  <c r="A199" i="63"/>
  <c r="D135" i="12"/>
  <c r="B136" i="12" s="1"/>
  <c r="A121" i="41" l="1"/>
  <c r="D120" i="41"/>
  <c r="A137" i="12"/>
  <c r="C136" i="12"/>
  <c r="E136" i="12" s="1"/>
  <c r="C199" i="63"/>
  <c r="D199" i="63" s="1"/>
  <c r="B200" i="63"/>
  <c r="E199" i="63"/>
  <c r="A200" i="63"/>
  <c r="F204" i="55"/>
  <c r="A205" i="55" s="1"/>
  <c r="B205" i="55" s="1"/>
  <c r="D204" i="55"/>
  <c r="E204" i="55" s="1"/>
  <c r="C205" i="55"/>
  <c r="D216" i="16"/>
  <c r="G216" i="16"/>
  <c r="F216" i="16"/>
  <c r="E216" i="16"/>
  <c r="I216" i="16"/>
  <c r="A217" i="16" s="1"/>
  <c r="H216" i="16"/>
  <c r="C216" i="16"/>
  <c r="B216" i="16"/>
  <c r="A114" i="17"/>
  <c r="D113" i="17"/>
  <c r="C200" i="63" l="1"/>
  <c r="D200" i="63" s="1"/>
  <c r="B201" i="63"/>
  <c r="E200" i="63"/>
  <c r="A201" i="63"/>
  <c r="I217" i="16"/>
  <c r="A218" i="16" s="1"/>
  <c r="F217" i="16"/>
  <c r="B217" i="16"/>
  <c r="C217" i="16"/>
  <c r="E217" i="16"/>
  <c r="G217" i="16"/>
  <c r="H217" i="16"/>
  <c r="D217" i="16"/>
  <c r="B114" i="17"/>
  <c r="C114" i="17" s="1"/>
  <c r="E114" i="17" s="1"/>
  <c r="D205" i="55"/>
  <c r="E205" i="55" s="1"/>
  <c r="C206" i="55"/>
  <c r="F205" i="55"/>
  <c r="A206" i="55" s="1"/>
  <c r="B206" i="55" s="1"/>
  <c r="D136" i="12"/>
  <c r="B137" i="12" s="1"/>
  <c r="B121" i="41"/>
  <c r="A115" i="17" l="1"/>
  <c r="D114" i="17"/>
  <c r="C121" i="41"/>
  <c r="E121" i="41" s="1"/>
  <c r="A138" i="12"/>
  <c r="C137" i="12"/>
  <c r="E137" i="12" s="1"/>
  <c r="F206" i="55"/>
  <c r="A207" i="55" s="1"/>
  <c r="B207" i="55" s="1"/>
  <c r="D206" i="55"/>
  <c r="E206" i="55" s="1"/>
  <c r="C207" i="55"/>
  <c r="C201" i="63"/>
  <c r="D201" i="63" s="1"/>
  <c r="B202" i="63"/>
  <c r="E201" i="63"/>
  <c r="A202" i="63"/>
  <c r="H218" i="16"/>
  <c r="G218" i="16"/>
  <c r="C218" i="16"/>
  <c r="I218" i="16"/>
  <c r="A219" i="16" s="1"/>
  <c r="D218" i="16"/>
  <c r="F218" i="16"/>
  <c r="E218" i="16"/>
  <c r="B218" i="16"/>
  <c r="A122" i="41" l="1"/>
  <c r="D121" i="41"/>
  <c r="I219" i="16"/>
  <c r="A220" i="16" s="1"/>
  <c r="C219" i="16"/>
  <c r="E219" i="16"/>
  <c r="H219" i="16"/>
  <c r="D219" i="16"/>
  <c r="B219" i="16"/>
  <c r="F219" i="16"/>
  <c r="G219" i="16"/>
  <c r="D207" i="55"/>
  <c r="E207" i="55" s="1"/>
  <c r="C208" i="55"/>
  <c r="F207" i="55"/>
  <c r="A208" i="55" s="1"/>
  <c r="B208" i="55" s="1"/>
  <c r="D137" i="12"/>
  <c r="B138" i="12" s="1"/>
  <c r="C115" i="17"/>
  <c r="B115" i="17"/>
  <c r="E115" i="17" s="1"/>
  <c r="C202" i="63"/>
  <c r="D202" i="63" s="1"/>
  <c r="B203" i="63"/>
  <c r="E202" i="63"/>
  <c r="A203" i="63"/>
  <c r="A116" i="17" l="1"/>
  <c r="D115" i="17"/>
  <c r="C203" i="63"/>
  <c r="D203" i="63" s="1"/>
  <c r="B204" i="63"/>
  <c r="E203" i="63"/>
  <c r="A204" i="63"/>
  <c r="F208" i="55"/>
  <c r="A209" i="55" s="1"/>
  <c r="B209" i="55" s="1"/>
  <c r="D208" i="55"/>
  <c r="E208" i="55" s="1"/>
  <c r="C209" i="55"/>
  <c r="D220" i="16"/>
  <c r="G220" i="16"/>
  <c r="F220" i="16"/>
  <c r="E220" i="16"/>
  <c r="I220" i="16"/>
  <c r="A221" i="16" s="1"/>
  <c r="H220" i="16"/>
  <c r="C220" i="16"/>
  <c r="B220" i="16"/>
  <c r="A139" i="12"/>
  <c r="C138" i="12"/>
  <c r="E138" i="12" s="1"/>
  <c r="B122" i="41"/>
  <c r="E122" i="41" s="1"/>
  <c r="C122" i="41"/>
  <c r="A123" i="41" l="1"/>
  <c r="D122" i="41"/>
  <c r="C204" i="63"/>
  <c r="D204" i="63" s="1"/>
  <c r="B205" i="63"/>
  <c r="E204" i="63"/>
  <c r="A205" i="63"/>
  <c r="I221" i="16"/>
  <c r="A222" i="16" s="1"/>
  <c r="F221" i="16"/>
  <c r="B221" i="16"/>
  <c r="C221" i="16"/>
  <c r="E221" i="16"/>
  <c r="G221" i="16"/>
  <c r="H221" i="16"/>
  <c r="D221" i="16"/>
  <c r="D138" i="12"/>
  <c r="B139" i="12" s="1"/>
  <c r="D209" i="55"/>
  <c r="E209" i="55" s="1"/>
  <c r="C210" i="55"/>
  <c r="F209" i="55"/>
  <c r="A210" i="55" s="1"/>
  <c r="B210" i="55" s="1"/>
  <c r="C116" i="17"/>
  <c r="E116" i="17" s="1"/>
  <c r="B116" i="17"/>
  <c r="A117" i="17" l="1"/>
  <c r="D116" i="17"/>
  <c r="C205" i="63"/>
  <c r="D205" i="63" s="1"/>
  <c r="B206" i="63"/>
  <c r="E205" i="63"/>
  <c r="A206" i="63"/>
  <c r="H222" i="16"/>
  <c r="G222" i="16"/>
  <c r="C222" i="16"/>
  <c r="I222" i="16"/>
  <c r="A223" i="16" s="1"/>
  <c r="D222" i="16"/>
  <c r="F222" i="16"/>
  <c r="E222" i="16"/>
  <c r="B222" i="16"/>
  <c r="C139" i="12"/>
  <c r="E139" i="12" s="1"/>
  <c r="A140" i="12"/>
  <c r="F210" i="55"/>
  <c r="A211" i="55" s="1"/>
  <c r="B211" i="55" s="1"/>
  <c r="D210" i="55"/>
  <c r="E210" i="55" s="1"/>
  <c r="C211" i="55"/>
  <c r="B123" i="41"/>
  <c r="C123" i="41" s="1"/>
  <c r="E123" i="41" l="1"/>
  <c r="C206" i="63"/>
  <c r="D206" i="63" s="1"/>
  <c r="B207" i="63"/>
  <c r="E206" i="63"/>
  <c r="A207" i="63"/>
  <c r="D139" i="12"/>
  <c r="B140" i="12" s="1"/>
  <c r="I223" i="16"/>
  <c r="A224" i="16" s="1"/>
  <c r="C223" i="16"/>
  <c r="E223" i="16"/>
  <c r="H223" i="16"/>
  <c r="D223" i="16"/>
  <c r="B223" i="16"/>
  <c r="F223" i="16"/>
  <c r="G223" i="16"/>
  <c r="D211" i="55"/>
  <c r="E211" i="55" s="1"/>
  <c r="C212" i="55"/>
  <c r="F211" i="55"/>
  <c r="A212" i="55" s="1"/>
  <c r="B212" i="55" s="1"/>
  <c r="B117" i="17"/>
  <c r="C117" i="17" s="1"/>
  <c r="E117" i="17" l="1"/>
  <c r="F212" i="55"/>
  <c r="A213" i="55" s="1"/>
  <c r="B213" i="55" s="1"/>
  <c r="D212" i="55"/>
  <c r="E212" i="55" s="1"/>
  <c r="C213" i="55"/>
  <c r="D224" i="16"/>
  <c r="G224" i="16"/>
  <c r="F224" i="16"/>
  <c r="E224" i="16"/>
  <c r="I224" i="16"/>
  <c r="A225" i="16" s="1"/>
  <c r="H224" i="16"/>
  <c r="C224" i="16"/>
  <c r="B224" i="16"/>
  <c r="C207" i="63"/>
  <c r="D207" i="63" s="1"/>
  <c r="B208" i="63"/>
  <c r="E207" i="63"/>
  <c r="A208" i="63"/>
  <c r="A141" i="12"/>
  <c r="C140" i="12"/>
  <c r="E140" i="12" s="1"/>
  <c r="A124" i="41"/>
  <c r="D123" i="41"/>
  <c r="D213" i="55" l="1"/>
  <c r="E213" i="55" s="1"/>
  <c r="C214" i="55"/>
  <c r="F213" i="55"/>
  <c r="A214" i="55" s="1"/>
  <c r="B214" i="55" s="1"/>
  <c r="D140" i="12"/>
  <c r="B141" i="12" s="1"/>
  <c r="C208" i="63"/>
  <c r="D208" i="63" s="1"/>
  <c r="B209" i="63"/>
  <c r="E208" i="63"/>
  <c r="A209" i="63"/>
  <c r="B124" i="41"/>
  <c r="I225" i="16"/>
  <c r="A226" i="16" s="1"/>
  <c r="F225" i="16"/>
  <c r="B225" i="16"/>
  <c r="C225" i="16"/>
  <c r="E225" i="16"/>
  <c r="H225" i="16"/>
  <c r="D225" i="16"/>
  <c r="G225" i="16"/>
  <c r="A118" i="17"/>
  <c r="D117" i="17"/>
  <c r="B118" i="17" l="1"/>
  <c r="A142" i="12"/>
  <c r="C141" i="12"/>
  <c r="C124" i="41"/>
  <c r="E124" i="41" s="1"/>
  <c r="C209" i="63"/>
  <c r="D209" i="63" s="1"/>
  <c r="B210" i="63"/>
  <c r="E209" i="63"/>
  <c r="A210" i="63"/>
  <c r="F214" i="55"/>
  <c r="A215" i="55" s="1"/>
  <c r="B215" i="55" s="1"/>
  <c r="D214" i="55"/>
  <c r="E214" i="55" s="1"/>
  <c r="C215" i="55"/>
  <c r="H226" i="16"/>
  <c r="B226" i="16"/>
  <c r="C226" i="16"/>
  <c r="E226" i="16"/>
  <c r="I226" i="16"/>
  <c r="A227" i="16" s="1"/>
  <c r="D226" i="16"/>
  <c r="G226" i="16"/>
  <c r="F226" i="16"/>
  <c r="A125" i="41" l="1"/>
  <c r="D124" i="41"/>
  <c r="C210" i="63"/>
  <c r="D210" i="63" s="1"/>
  <c r="B211" i="63"/>
  <c r="E210" i="63"/>
  <c r="A211" i="63"/>
  <c r="C118" i="17"/>
  <c r="E118" i="17" s="1"/>
  <c r="I227" i="16"/>
  <c r="A228" i="16" s="1"/>
  <c r="C227" i="16"/>
  <c r="E227" i="16"/>
  <c r="H227" i="16"/>
  <c r="D227" i="16"/>
  <c r="G227" i="16"/>
  <c r="F227" i="16"/>
  <c r="B227" i="16"/>
  <c r="D215" i="55"/>
  <c r="E215" i="55" s="1"/>
  <c r="C216" i="55"/>
  <c r="F215" i="55"/>
  <c r="A216" i="55" s="1"/>
  <c r="B216" i="55" s="1"/>
  <c r="E141" i="12"/>
  <c r="D141" i="12" s="1"/>
  <c r="B142" i="12" s="1"/>
  <c r="A143" i="12" l="1"/>
  <c r="C142" i="12"/>
  <c r="A119" i="17"/>
  <c r="D118" i="17"/>
  <c r="F216" i="55"/>
  <c r="A217" i="55" s="1"/>
  <c r="B217" i="55" s="1"/>
  <c r="D216" i="55"/>
  <c r="E216" i="55" s="1"/>
  <c r="C217" i="55"/>
  <c r="D228" i="16"/>
  <c r="G228" i="16"/>
  <c r="F228" i="16"/>
  <c r="I228" i="16"/>
  <c r="A229" i="16" s="1"/>
  <c r="H228" i="16"/>
  <c r="B228" i="16"/>
  <c r="C228" i="16"/>
  <c r="E228" i="16"/>
  <c r="C211" i="63"/>
  <c r="D211" i="63" s="1"/>
  <c r="B212" i="63"/>
  <c r="E211" i="63"/>
  <c r="A212" i="63"/>
  <c r="B125" i="41"/>
  <c r="C125" i="41" s="1"/>
  <c r="C212" i="63" l="1"/>
  <c r="D212" i="63" s="1"/>
  <c r="B213" i="63"/>
  <c r="E212" i="63"/>
  <c r="A213" i="63"/>
  <c r="E125" i="41"/>
  <c r="I229" i="16"/>
  <c r="A230" i="16" s="1"/>
  <c r="E229" i="16"/>
  <c r="B229" i="16"/>
  <c r="F229" i="16"/>
  <c r="C229" i="16"/>
  <c r="G229" i="16"/>
  <c r="H229" i="16"/>
  <c r="D229" i="16"/>
  <c r="I5" i="16"/>
  <c r="L10" i="16" s="1"/>
  <c r="D217" i="55"/>
  <c r="E217" i="55" s="1"/>
  <c r="C218" i="55"/>
  <c r="F217" i="55"/>
  <c r="A218" i="55" s="1"/>
  <c r="B218" i="55" s="1"/>
  <c r="B119" i="17"/>
  <c r="C119" i="17" s="1"/>
  <c r="E142" i="12"/>
  <c r="D142" i="12" s="1"/>
  <c r="B143" i="12" s="1"/>
  <c r="C143" i="12" l="1"/>
  <c r="E143" i="12" s="1"/>
  <c r="A144" i="12"/>
  <c r="H230" i="16"/>
  <c r="C230" i="16"/>
  <c r="G230" i="16"/>
  <c r="D230" i="16"/>
  <c r="I230" i="16"/>
  <c r="A231" i="16" s="1"/>
  <c r="E230" i="16"/>
  <c r="B230" i="16"/>
  <c r="F230" i="16"/>
  <c r="C213" i="63"/>
  <c r="D213" i="63" s="1"/>
  <c r="B214" i="63"/>
  <c r="E213" i="63"/>
  <c r="A214" i="63"/>
  <c r="A126" i="41"/>
  <c r="D125" i="41"/>
  <c r="E119" i="17"/>
  <c r="F218" i="55"/>
  <c r="A219" i="55" s="1"/>
  <c r="B219" i="55" s="1"/>
  <c r="D218" i="55"/>
  <c r="E218" i="55" s="1"/>
  <c r="C219" i="55"/>
  <c r="A120" i="17" l="1"/>
  <c r="D119" i="17"/>
  <c r="D219" i="55"/>
  <c r="E219" i="55" s="1"/>
  <c r="C220" i="55"/>
  <c r="F219" i="55"/>
  <c r="A220" i="55" s="1"/>
  <c r="B220" i="55" s="1"/>
  <c r="C214" i="63"/>
  <c r="D214" i="63" s="1"/>
  <c r="B215" i="63"/>
  <c r="E214" i="63"/>
  <c r="A215" i="63"/>
  <c r="B126" i="41"/>
  <c r="C126" i="41"/>
  <c r="E126" i="41"/>
  <c r="A127" i="41" s="1"/>
  <c r="I231" i="16"/>
  <c r="A232" i="16" s="1"/>
  <c r="E231" i="16"/>
  <c r="H231" i="16"/>
  <c r="B231" i="16"/>
  <c r="F231" i="16"/>
  <c r="C231" i="16"/>
  <c r="G231" i="16"/>
  <c r="D231" i="16"/>
  <c r="D143" i="12"/>
  <c r="B144" i="12" s="1"/>
  <c r="A145" i="12" l="1"/>
  <c r="C144" i="12"/>
  <c r="E144" i="12" s="1"/>
  <c r="F220" i="55"/>
  <c r="A221" i="55" s="1"/>
  <c r="B221" i="55" s="1"/>
  <c r="D220" i="55"/>
  <c r="E220" i="55" s="1"/>
  <c r="C221" i="55"/>
  <c r="D126" i="41"/>
  <c r="C215" i="63"/>
  <c r="D215" i="63" s="1"/>
  <c r="B216" i="63"/>
  <c r="E215" i="63"/>
  <c r="A216" i="63"/>
  <c r="C232" i="16"/>
  <c r="G232" i="16"/>
  <c r="D232" i="16"/>
  <c r="I232" i="16"/>
  <c r="A233" i="16" s="1"/>
  <c r="H232" i="16"/>
  <c r="E232" i="16"/>
  <c r="B232" i="16"/>
  <c r="F232" i="16"/>
  <c r="B127" i="41"/>
  <c r="B120" i="17"/>
  <c r="C120" i="17" l="1"/>
  <c r="E120" i="17" s="1"/>
  <c r="C127" i="41"/>
  <c r="E127" i="41" s="1"/>
  <c r="I233" i="16"/>
  <c r="A234" i="16" s="1"/>
  <c r="E233" i="16"/>
  <c r="B233" i="16"/>
  <c r="F233" i="16"/>
  <c r="C233" i="16"/>
  <c r="G233" i="16"/>
  <c r="H233" i="16"/>
  <c r="D233" i="16"/>
  <c r="D221" i="55"/>
  <c r="E221" i="55" s="1"/>
  <c r="C222" i="55"/>
  <c r="F221" i="55"/>
  <c r="A222" i="55" s="1"/>
  <c r="B222" i="55" s="1"/>
  <c r="D144" i="12"/>
  <c r="B145" i="12" s="1"/>
  <c r="C216" i="63"/>
  <c r="D216" i="63" s="1"/>
  <c r="B217" i="63"/>
  <c r="E216" i="63"/>
  <c r="A217" i="63"/>
  <c r="A128" i="41" l="1"/>
  <c r="D127" i="41"/>
  <c r="A121" i="17"/>
  <c r="D120" i="17"/>
  <c r="A146" i="12"/>
  <c r="C145" i="12"/>
  <c r="E145" i="12" s="1"/>
  <c r="C217" i="63"/>
  <c r="D217" i="63" s="1"/>
  <c r="B218" i="63"/>
  <c r="E217" i="63"/>
  <c r="A218" i="63"/>
  <c r="F222" i="55"/>
  <c r="A223" i="55" s="1"/>
  <c r="B223" i="55" s="1"/>
  <c r="D222" i="55"/>
  <c r="E222" i="55" s="1"/>
  <c r="C223" i="55"/>
  <c r="H234" i="16"/>
  <c r="C234" i="16"/>
  <c r="G234" i="16"/>
  <c r="D234" i="16"/>
  <c r="I234" i="16"/>
  <c r="A235" i="16" s="1"/>
  <c r="E234" i="16"/>
  <c r="B234" i="16"/>
  <c r="F234" i="16"/>
  <c r="I235" i="16" l="1"/>
  <c r="A236" i="16" s="1"/>
  <c r="E235" i="16"/>
  <c r="H235" i="16"/>
  <c r="B235" i="16"/>
  <c r="F235" i="16"/>
  <c r="C235" i="16"/>
  <c r="G235" i="16"/>
  <c r="D235" i="16"/>
  <c r="D223" i="55"/>
  <c r="E223" i="55" s="1"/>
  <c r="C224" i="55"/>
  <c r="F223" i="55"/>
  <c r="A224" i="55" s="1"/>
  <c r="B224" i="55" s="1"/>
  <c r="D145" i="12"/>
  <c r="B146" i="12" s="1"/>
  <c r="C121" i="17"/>
  <c r="B121" i="17"/>
  <c r="E121" i="17" s="1"/>
  <c r="C218" i="63"/>
  <c r="D218" i="63" s="1"/>
  <c r="B219" i="63"/>
  <c r="E218" i="63"/>
  <c r="A219" i="63"/>
  <c r="B128" i="41"/>
  <c r="A122" i="17" l="1"/>
  <c r="D121" i="17"/>
  <c r="A147" i="12"/>
  <c r="C146" i="12"/>
  <c r="E146" i="12" s="1"/>
  <c r="C128" i="41"/>
  <c r="E128" i="41" s="1"/>
  <c r="C219" i="63"/>
  <c r="D219" i="63" s="1"/>
  <c r="B220" i="63"/>
  <c r="E219" i="63"/>
  <c r="A220" i="63"/>
  <c r="F224" i="55"/>
  <c r="A225" i="55" s="1"/>
  <c r="B225" i="55" s="1"/>
  <c r="D224" i="55"/>
  <c r="E224" i="55" s="1"/>
  <c r="C225" i="55"/>
  <c r="C236" i="16"/>
  <c r="G236" i="16"/>
  <c r="D236" i="16"/>
  <c r="H236" i="16"/>
  <c r="E236" i="16"/>
  <c r="I236" i="16"/>
  <c r="A237" i="16" s="1"/>
  <c r="B236" i="16"/>
  <c r="F236" i="16"/>
  <c r="A129" i="41" l="1"/>
  <c r="D128" i="41"/>
  <c r="E237" i="16"/>
  <c r="H237" i="16"/>
  <c r="B237" i="16"/>
  <c r="F237" i="16"/>
  <c r="I237" i="16"/>
  <c r="A238" i="16" s="1"/>
  <c r="C237" i="16"/>
  <c r="G237" i="16"/>
  <c r="D237" i="16"/>
  <c r="D225" i="55"/>
  <c r="E225" i="55" s="1"/>
  <c r="C226" i="55"/>
  <c r="F225" i="55"/>
  <c r="A226" i="55" s="1"/>
  <c r="B226" i="55" s="1"/>
  <c r="D146" i="12"/>
  <c r="B147" i="12" s="1"/>
  <c r="C220" i="63"/>
  <c r="D220" i="63" s="1"/>
  <c r="B221" i="63"/>
  <c r="E220" i="63"/>
  <c r="A221" i="63"/>
  <c r="B122" i="17"/>
  <c r="E122" i="17" s="1"/>
  <c r="C122" i="17"/>
  <c r="A123" i="17" l="1"/>
  <c r="D122" i="17"/>
  <c r="C221" i="63"/>
  <c r="D221" i="63" s="1"/>
  <c r="B222" i="63"/>
  <c r="E221" i="63"/>
  <c r="A222" i="63"/>
  <c r="F226" i="55"/>
  <c r="A227" i="55" s="1"/>
  <c r="B227" i="55" s="1"/>
  <c r="D226" i="55"/>
  <c r="E226" i="55" s="1"/>
  <c r="C227" i="55"/>
  <c r="H238" i="16"/>
  <c r="C238" i="16"/>
  <c r="G238" i="16"/>
  <c r="I238" i="16"/>
  <c r="A239" i="16" s="1"/>
  <c r="D238" i="16"/>
  <c r="E238" i="16"/>
  <c r="B238" i="16"/>
  <c r="F238" i="16"/>
  <c r="C147" i="12"/>
  <c r="E147" i="12"/>
  <c r="A148" i="12"/>
  <c r="B129" i="41"/>
  <c r="C129" i="41" s="1"/>
  <c r="E129" i="41" s="1"/>
  <c r="A130" i="41" l="1"/>
  <c r="D129" i="41"/>
  <c r="C222" i="63"/>
  <c r="D222" i="63" s="1"/>
  <c r="B223" i="63"/>
  <c r="E222" i="63"/>
  <c r="A223" i="63"/>
  <c r="D147" i="12"/>
  <c r="B148" i="12" s="1"/>
  <c r="I239" i="16"/>
  <c r="A240" i="16" s="1"/>
  <c r="E239" i="16"/>
  <c r="B239" i="16"/>
  <c r="F239" i="16"/>
  <c r="C239" i="16"/>
  <c r="G239" i="16"/>
  <c r="H239" i="16"/>
  <c r="D239" i="16"/>
  <c r="D227" i="55"/>
  <c r="E227" i="55" s="1"/>
  <c r="C228" i="55"/>
  <c r="F227" i="55"/>
  <c r="A228" i="55" s="1"/>
  <c r="B228" i="55" s="1"/>
  <c r="B123" i="17"/>
  <c r="C123" i="17" s="1"/>
  <c r="C240" i="16" l="1"/>
  <c r="G240" i="16"/>
  <c r="D240" i="16"/>
  <c r="H240" i="16"/>
  <c r="E240" i="16"/>
  <c r="I240" i="16"/>
  <c r="A241" i="16" s="1"/>
  <c r="B240" i="16"/>
  <c r="F240" i="16"/>
  <c r="C223" i="63"/>
  <c r="D223" i="63" s="1"/>
  <c r="B224" i="63"/>
  <c r="E223" i="63"/>
  <c r="A224" i="63"/>
  <c r="A149" i="12"/>
  <c r="C148" i="12"/>
  <c r="E148" i="12" s="1"/>
  <c r="E123" i="17"/>
  <c r="F228" i="55"/>
  <c r="A229" i="55" s="1"/>
  <c r="B229" i="55" s="1"/>
  <c r="D228" i="55"/>
  <c r="E228" i="55" s="1"/>
  <c r="C229" i="55"/>
  <c r="B130" i="41"/>
  <c r="C130" i="41"/>
  <c r="E130" i="41" s="1"/>
  <c r="A131" i="41" l="1"/>
  <c r="D130" i="41"/>
  <c r="D229" i="55"/>
  <c r="E229" i="55" s="1"/>
  <c r="C230" i="55"/>
  <c r="F229" i="55"/>
  <c r="A230" i="55" s="1"/>
  <c r="B230" i="55" s="1"/>
  <c r="D148" i="12"/>
  <c r="B149" i="12" s="1"/>
  <c r="C224" i="63"/>
  <c r="D224" i="63" s="1"/>
  <c r="B225" i="63"/>
  <c r="E224" i="63"/>
  <c r="A225" i="63"/>
  <c r="E241" i="16"/>
  <c r="H241" i="16"/>
  <c r="B241" i="16"/>
  <c r="F241" i="16"/>
  <c r="I241" i="16"/>
  <c r="A242" i="16" s="1"/>
  <c r="C241" i="16"/>
  <c r="G241" i="16"/>
  <c r="D241" i="16"/>
  <c r="A124" i="17"/>
  <c r="D123" i="17"/>
  <c r="C225" i="63" l="1"/>
  <c r="D225" i="63" s="1"/>
  <c r="B226" i="63"/>
  <c r="E225" i="63"/>
  <c r="A226" i="63"/>
  <c r="F230" i="55"/>
  <c r="A231" i="55" s="1"/>
  <c r="B231" i="55" s="1"/>
  <c r="D230" i="55"/>
  <c r="E230" i="55" s="1"/>
  <c r="C231" i="55"/>
  <c r="H242" i="16"/>
  <c r="C242" i="16"/>
  <c r="G242" i="16"/>
  <c r="I242" i="16"/>
  <c r="A243" i="16" s="1"/>
  <c r="D242" i="16"/>
  <c r="E242" i="16"/>
  <c r="B242" i="16"/>
  <c r="F242" i="16"/>
  <c r="B124" i="17"/>
  <c r="E124" i="17" s="1"/>
  <c r="C124" i="17"/>
  <c r="A150" i="12"/>
  <c r="C149" i="12"/>
  <c r="E149" i="12" s="1"/>
  <c r="B131" i="41"/>
  <c r="C131" i="41"/>
  <c r="E131" i="41" s="1"/>
  <c r="A125" i="17" l="1"/>
  <c r="D124" i="17"/>
  <c r="A132" i="41"/>
  <c r="D131" i="41"/>
  <c r="I243" i="16"/>
  <c r="A244" i="16" s="1"/>
  <c r="E243" i="16"/>
  <c r="B243" i="16"/>
  <c r="F243" i="16"/>
  <c r="C243" i="16"/>
  <c r="G243" i="16"/>
  <c r="H243" i="16"/>
  <c r="D243" i="16"/>
  <c r="D231" i="55"/>
  <c r="E231" i="55" s="1"/>
  <c r="C232" i="55"/>
  <c r="F231" i="55"/>
  <c r="A232" i="55" s="1"/>
  <c r="B232" i="55" s="1"/>
  <c r="D149" i="12"/>
  <c r="B150" i="12" s="1"/>
  <c r="C226" i="63"/>
  <c r="D226" i="63" s="1"/>
  <c r="B227" i="63"/>
  <c r="E226" i="63"/>
  <c r="A227" i="63"/>
  <c r="A151" i="12" l="1"/>
  <c r="C150" i="12"/>
  <c r="B132" i="41"/>
  <c r="C227" i="63"/>
  <c r="D227" i="63" s="1"/>
  <c r="B228" i="63"/>
  <c r="E227" i="63"/>
  <c r="A228" i="63"/>
  <c r="F232" i="55"/>
  <c r="A233" i="55" s="1"/>
  <c r="B233" i="55" s="1"/>
  <c r="D232" i="55"/>
  <c r="E232" i="55" s="1"/>
  <c r="C233" i="55"/>
  <c r="C244" i="16"/>
  <c r="G244" i="16"/>
  <c r="D244" i="16"/>
  <c r="H244" i="16"/>
  <c r="E244" i="16"/>
  <c r="I244" i="16"/>
  <c r="A245" i="16" s="1"/>
  <c r="B244" i="16"/>
  <c r="F244" i="16"/>
  <c r="B125" i="17"/>
  <c r="C125" i="17" l="1"/>
  <c r="E125" i="17" s="1"/>
  <c r="D233" i="55"/>
  <c r="E233" i="55" s="1"/>
  <c r="C234" i="55"/>
  <c r="F233" i="55"/>
  <c r="A234" i="55" s="1"/>
  <c r="B234" i="55" s="1"/>
  <c r="C228" i="63"/>
  <c r="D228" i="63" s="1"/>
  <c r="B229" i="63"/>
  <c r="E228" i="63"/>
  <c r="A229" i="63"/>
  <c r="C132" i="41"/>
  <c r="E132" i="41" s="1"/>
  <c r="E245" i="16"/>
  <c r="H245" i="16"/>
  <c r="B245" i="16"/>
  <c r="F245" i="16"/>
  <c r="I245" i="16"/>
  <c r="A246" i="16" s="1"/>
  <c r="C245" i="16"/>
  <c r="G245" i="16"/>
  <c r="D245" i="16"/>
  <c r="E150" i="12"/>
  <c r="D150" i="12" s="1"/>
  <c r="B151" i="12" s="1"/>
  <c r="C151" i="12" l="1"/>
  <c r="E151" i="12" s="1"/>
  <c r="A152" i="12"/>
  <c r="A133" i="41"/>
  <c r="D132" i="41"/>
  <c r="A126" i="17"/>
  <c r="D125" i="17"/>
  <c r="F234" i="55"/>
  <c r="A235" i="55" s="1"/>
  <c r="B235" i="55" s="1"/>
  <c r="D234" i="55"/>
  <c r="E234" i="55" s="1"/>
  <c r="C235" i="55"/>
  <c r="H246" i="16"/>
  <c r="C246" i="16"/>
  <c r="G246" i="16"/>
  <c r="I246" i="16"/>
  <c r="A247" i="16" s="1"/>
  <c r="D246" i="16"/>
  <c r="E246" i="16"/>
  <c r="B246" i="16"/>
  <c r="F246" i="16"/>
  <c r="C229" i="63"/>
  <c r="D229" i="63" s="1"/>
  <c r="B230" i="63"/>
  <c r="E229" i="63"/>
  <c r="A230" i="63"/>
  <c r="C230" i="63" l="1"/>
  <c r="D230" i="63" s="1"/>
  <c r="B231" i="63"/>
  <c r="E230" i="63"/>
  <c r="A231" i="63"/>
  <c r="I247" i="16"/>
  <c r="A248" i="16" s="1"/>
  <c r="E247" i="16"/>
  <c r="B247" i="16"/>
  <c r="F247" i="16"/>
  <c r="C247" i="16"/>
  <c r="G247" i="16"/>
  <c r="H247" i="16"/>
  <c r="D247" i="16"/>
  <c r="D235" i="55"/>
  <c r="E235" i="55" s="1"/>
  <c r="C236" i="55"/>
  <c r="F235" i="55"/>
  <c r="A236" i="55" s="1"/>
  <c r="B236" i="55" s="1"/>
  <c r="B126" i="17"/>
  <c r="C126" i="17" s="1"/>
  <c r="E126" i="17" s="1"/>
  <c r="B133" i="41"/>
  <c r="C133" i="41" s="1"/>
  <c r="E133" i="41" s="1"/>
  <c r="D151" i="12"/>
  <c r="B152" i="12" s="1"/>
  <c r="A127" i="17" l="1"/>
  <c r="D126" i="17"/>
  <c r="A134" i="41"/>
  <c r="D133" i="41"/>
  <c r="A153" i="12"/>
  <c r="C152" i="12"/>
  <c r="E152" i="12" s="1"/>
  <c r="F236" i="55"/>
  <c r="A237" i="55" s="1"/>
  <c r="B237" i="55" s="1"/>
  <c r="D236" i="55"/>
  <c r="E236" i="55" s="1"/>
  <c r="C237" i="55"/>
  <c r="C231" i="63"/>
  <c r="D231" i="63" s="1"/>
  <c r="B232" i="63"/>
  <c r="E231" i="63"/>
  <c r="A232" i="63"/>
  <c r="C248" i="16"/>
  <c r="G248" i="16"/>
  <c r="D248" i="16"/>
  <c r="H248" i="16"/>
  <c r="E248" i="16"/>
  <c r="I248" i="16"/>
  <c r="A249" i="16" s="1"/>
  <c r="B248" i="16"/>
  <c r="F248" i="16"/>
  <c r="E249" i="16" l="1"/>
  <c r="H249" i="16"/>
  <c r="B249" i="16"/>
  <c r="F249" i="16"/>
  <c r="I249" i="16"/>
  <c r="A250" i="16" s="1"/>
  <c r="C249" i="16"/>
  <c r="G249" i="16"/>
  <c r="D249" i="16"/>
  <c r="D237" i="55"/>
  <c r="E237" i="55" s="1"/>
  <c r="C238" i="55"/>
  <c r="F237" i="55"/>
  <c r="A238" i="55" s="1"/>
  <c r="B238" i="55" s="1"/>
  <c r="D152" i="12"/>
  <c r="B153" i="12" s="1"/>
  <c r="B134" i="41"/>
  <c r="C134" i="41" s="1"/>
  <c r="C232" i="63"/>
  <c r="D232" i="63" s="1"/>
  <c r="B233" i="63"/>
  <c r="E232" i="63"/>
  <c r="A233" i="63"/>
  <c r="B127" i="17"/>
  <c r="C127" i="17" s="1"/>
  <c r="E127" i="17" l="1"/>
  <c r="E134" i="41"/>
  <c r="A154" i="12"/>
  <c r="C153" i="12"/>
  <c r="E153" i="12" s="1"/>
  <c r="C233" i="63"/>
  <c r="D233" i="63" s="1"/>
  <c r="B234" i="63"/>
  <c r="E233" i="63"/>
  <c r="A234" i="63"/>
  <c r="F238" i="55"/>
  <c r="A239" i="55" s="1"/>
  <c r="B239" i="55" s="1"/>
  <c r="D238" i="55"/>
  <c r="E238" i="55" s="1"/>
  <c r="C239" i="55"/>
  <c r="H250" i="16"/>
  <c r="C250" i="16"/>
  <c r="G250" i="16"/>
  <c r="I250" i="16"/>
  <c r="A251" i="16" s="1"/>
  <c r="D250" i="16"/>
  <c r="E250" i="16"/>
  <c r="B250" i="16"/>
  <c r="F250" i="16"/>
  <c r="C234" i="63" l="1"/>
  <c r="D234" i="63" s="1"/>
  <c r="B235" i="63"/>
  <c r="E234" i="63"/>
  <c r="A235" i="63"/>
  <c r="A135" i="41"/>
  <c r="D134" i="41"/>
  <c r="I251" i="16"/>
  <c r="A252" i="16" s="1"/>
  <c r="E251" i="16"/>
  <c r="B251" i="16"/>
  <c r="F251" i="16"/>
  <c r="C251" i="16"/>
  <c r="G251" i="16"/>
  <c r="H251" i="16"/>
  <c r="D251" i="16"/>
  <c r="D239" i="55"/>
  <c r="E239" i="55" s="1"/>
  <c r="C240" i="55"/>
  <c r="F239" i="55"/>
  <c r="A240" i="55" s="1"/>
  <c r="B240" i="55" s="1"/>
  <c r="D153" i="12"/>
  <c r="B154" i="12" s="1"/>
  <c r="A128" i="17"/>
  <c r="D127" i="17"/>
  <c r="F240" i="55" l="1"/>
  <c r="A241" i="55" s="1"/>
  <c r="B241" i="55" s="1"/>
  <c r="D240" i="55"/>
  <c r="E240" i="55" s="1"/>
  <c r="C241" i="55"/>
  <c r="B128" i="17"/>
  <c r="C128" i="17" s="1"/>
  <c r="C252" i="16"/>
  <c r="G252" i="16"/>
  <c r="D252" i="16"/>
  <c r="H252" i="16"/>
  <c r="E252" i="16"/>
  <c r="I252" i="16"/>
  <c r="A253" i="16" s="1"/>
  <c r="B252" i="16"/>
  <c r="F252" i="16"/>
  <c r="A155" i="12"/>
  <c r="C154" i="12"/>
  <c r="E154" i="12" s="1"/>
  <c r="C235" i="63"/>
  <c r="D235" i="63" s="1"/>
  <c r="B236" i="63"/>
  <c r="E235" i="63"/>
  <c r="A236" i="63"/>
  <c r="B135" i="41"/>
  <c r="C135" i="41"/>
  <c r="E135" i="41" s="1"/>
  <c r="A136" i="41" l="1"/>
  <c r="D135" i="41"/>
  <c r="C236" i="63"/>
  <c r="D236" i="63" s="1"/>
  <c r="B237" i="63"/>
  <c r="E236" i="63"/>
  <c r="A237" i="63"/>
  <c r="E128" i="17"/>
  <c r="D154" i="12"/>
  <c r="B155" i="12" s="1"/>
  <c r="D241" i="55"/>
  <c r="E241" i="55" s="1"/>
  <c r="C242" i="55"/>
  <c r="F241" i="55"/>
  <c r="A242" i="55" s="1"/>
  <c r="B242" i="55" s="1"/>
  <c r="E253" i="16"/>
  <c r="H253" i="16"/>
  <c r="B253" i="16"/>
  <c r="F253" i="16"/>
  <c r="I253" i="16"/>
  <c r="A254" i="16" s="1"/>
  <c r="C253" i="16"/>
  <c r="G253" i="16"/>
  <c r="D253" i="16"/>
  <c r="H254" i="16" l="1"/>
  <c r="C254" i="16"/>
  <c r="G254" i="16"/>
  <c r="I254" i="16"/>
  <c r="A255" i="16" s="1"/>
  <c r="D254" i="16"/>
  <c r="E254" i="16"/>
  <c r="B254" i="16"/>
  <c r="F254" i="16"/>
  <c r="C155" i="12"/>
  <c r="E155" i="12" s="1"/>
  <c r="A156" i="12"/>
  <c r="C237" i="63"/>
  <c r="D237" i="63" s="1"/>
  <c r="B238" i="63"/>
  <c r="E237" i="63"/>
  <c r="A238" i="63"/>
  <c r="A129" i="17"/>
  <c r="D128" i="17"/>
  <c r="F242" i="55"/>
  <c r="A243" i="55" s="1"/>
  <c r="B243" i="55" s="1"/>
  <c r="D242" i="55"/>
  <c r="E242" i="55" s="1"/>
  <c r="C243" i="55"/>
  <c r="B136" i="41"/>
  <c r="I255" i="16" l="1"/>
  <c r="A256" i="16" s="1"/>
  <c r="E255" i="16"/>
  <c r="B255" i="16"/>
  <c r="F255" i="16"/>
  <c r="C255" i="16"/>
  <c r="G255" i="16"/>
  <c r="H255" i="16"/>
  <c r="D255" i="16"/>
  <c r="C136" i="41"/>
  <c r="E136" i="41" s="1"/>
  <c r="C238" i="63"/>
  <c r="D238" i="63" s="1"/>
  <c r="B239" i="63"/>
  <c r="E238" i="63"/>
  <c r="A239" i="63"/>
  <c r="D243" i="55"/>
  <c r="E243" i="55" s="1"/>
  <c r="C244" i="55"/>
  <c r="F243" i="55"/>
  <c r="A244" i="55" s="1"/>
  <c r="B244" i="55" s="1"/>
  <c r="C129" i="17"/>
  <c r="E129" i="17" s="1"/>
  <c r="B129" i="17"/>
  <c r="D155" i="12"/>
  <c r="B156" i="12" s="1"/>
  <c r="A130" i="17" l="1"/>
  <c r="D129" i="17"/>
  <c r="A137" i="41"/>
  <c r="D136" i="41"/>
  <c r="A157" i="12"/>
  <c r="C156" i="12"/>
  <c r="E156" i="12" s="1"/>
  <c r="F244" i="55"/>
  <c r="A245" i="55" s="1"/>
  <c r="B245" i="55" s="1"/>
  <c r="D244" i="55"/>
  <c r="E244" i="55" s="1"/>
  <c r="C245" i="55"/>
  <c r="C239" i="63"/>
  <c r="D239" i="63" s="1"/>
  <c r="B240" i="63"/>
  <c r="E239" i="63"/>
  <c r="A240" i="63"/>
  <c r="C256" i="16"/>
  <c r="G256" i="16"/>
  <c r="D256" i="16"/>
  <c r="H256" i="16"/>
  <c r="E256" i="16"/>
  <c r="I256" i="16"/>
  <c r="A257" i="16" s="1"/>
  <c r="B256" i="16"/>
  <c r="F256" i="16"/>
  <c r="E257" i="16" l="1"/>
  <c r="H257" i="16"/>
  <c r="B257" i="16"/>
  <c r="F257" i="16"/>
  <c r="I257" i="16"/>
  <c r="A258" i="16" s="1"/>
  <c r="C257" i="16"/>
  <c r="G257" i="16"/>
  <c r="D257" i="16"/>
  <c r="D245" i="55"/>
  <c r="E245" i="55" s="1"/>
  <c r="C246" i="55"/>
  <c r="F245" i="55"/>
  <c r="A246" i="55" s="1"/>
  <c r="B246" i="55" s="1"/>
  <c r="D156" i="12"/>
  <c r="B157" i="12" s="1"/>
  <c r="B137" i="41"/>
  <c r="C137" i="41" s="1"/>
  <c r="C240" i="63"/>
  <c r="D240" i="63" s="1"/>
  <c r="B241" i="63"/>
  <c r="E240" i="63"/>
  <c r="A241" i="63"/>
  <c r="B130" i="17"/>
  <c r="E130" i="17" s="1"/>
  <c r="C130" i="17"/>
  <c r="A131" i="17" l="1"/>
  <c r="D130" i="17"/>
  <c r="A158" i="12"/>
  <c r="C157" i="12"/>
  <c r="E157" i="12" s="1"/>
  <c r="C241" i="63"/>
  <c r="D241" i="63" s="1"/>
  <c r="B242" i="63"/>
  <c r="E241" i="63"/>
  <c r="A242" i="63"/>
  <c r="E137" i="41"/>
  <c r="F246" i="55"/>
  <c r="A247" i="55" s="1"/>
  <c r="B247" i="55" s="1"/>
  <c r="D246" i="55"/>
  <c r="E246" i="55" s="1"/>
  <c r="C247" i="55"/>
  <c r="H258" i="16"/>
  <c r="C258" i="16"/>
  <c r="G258" i="16"/>
  <c r="I258" i="16"/>
  <c r="A259" i="16" s="1"/>
  <c r="D258" i="16"/>
  <c r="E258" i="16"/>
  <c r="B258" i="16"/>
  <c r="F258" i="16"/>
  <c r="C242" i="63" l="1"/>
  <c r="D242" i="63" s="1"/>
  <c r="B243" i="63"/>
  <c r="E242" i="63"/>
  <c r="A243" i="63"/>
  <c r="A138" i="41"/>
  <c r="D137" i="41"/>
  <c r="I259" i="16"/>
  <c r="A260" i="16" s="1"/>
  <c r="E259" i="16"/>
  <c r="B259" i="16"/>
  <c r="F259" i="16"/>
  <c r="C259" i="16"/>
  <c r="G259" i="16"/>
  <c r="H259" i="16"/>
  <c r="D259" i="16"/>
  <c r="D247" i="55"/>
  <c r="E247" i="55" s="1"/>
  <c r="C248" i="55"/>
  <c r="F247" i="55"/>
  <c r="A248" i="55" s="1"/>
  <c r="B248" i="55" s="1"/>
  <c r="D157" i="12"/>
  <c r="B158" i="12" s="1"/>
  <c r="B131" i="17"/>
  <c r="C131" i="17" l="1"/>
  <c r="E131" i="17" s="1"/>
  <c r="F248" i="55"/>
  <c r="A249" i="55" s="1"/>
  <c r="B249" i="55" s="1"/>
  <c r="D248" i="55"/>
  <c r="E248" i="55" s="1"/>
  <c r="C249" i="55"/>
  <c r="C260" i="16"/>
  <c r="G260" i="16"/>
  <c r="D260" i="16"/>
  <c r="H260" i="16"/>
  <c r="E260" i="16"/>
  <c r="I260" i="16"/>
  <c r="A261" i="16" s="1"/>
  <c r="B260" i="16"/>
  <c r="F260" i="16"/>
  <c r="A159" i="12"/>
  <c r="C158" i="12"/>
  <c r="E158" i="12" s="1"/>
  <c r="C243" i="63"/>
  <c r="D243" i="63" s="1"/>
  <c r="B244" i="63"/>
  <c r="E243" i="63"/>
  <c r="A244" i="63"/>
  <c r="B138" i="41"/>
  <c r="A132" i="17" l="1"/>
  <c r="D131" i="17"/>
  <c r="C244" i="63"/>
  <c r="D244" i="63" s="1"/>
  <c r="B245" i="63"/>
  <c r="E244" i="63"/>
  <c r="A245" i="63"/>
  <c r="C138" i="41"/>
  <c r="E138" i="41" s="1"/>
  <c r="E261" i="16"/>
  <c r="H261" i="16"/>
  <c r="B261" i="16"/>
  <c r="F261" i="16"/>
  <c r="I261" i="16"/>
  <c r="A262" i="16" s="1"/>
  <c r="C261" i="16"/>
  <c r="G261" i="16"/>
  <c r="D261" i="16"/>
  <c r="D158" i="12"/>
  <c r="B159" i="12" s="1"/>
  <c r="D249" i="55"/>
  <c r="E249" i="55" s="1"/>
  <c r="C250" i="55"/>
  <c r="F249" i="55"/>
  <c r="A250" i="55" s="1"/>
  <c r="B250" i="55" s="1"/>
  <c r="A139" i="41" l="1"/>
  <c r="D138" i="41"/>
  <c r="B132" i="17"/>
  <c r="E132" i="17" s="1"/>
  <c r="C132" i="17"/>
  <c r="F250" i="55"/>
  <c r="A251" i="55" s="1"/>
  <c r="B251" i="55" s="1"/>
  <c r="D250" i="55"/>
  <c r="E250" i="55" s="1"/>
  <c r="C251" i="55"/>
  <c r="C159" i="12"/>
  <c r="E159" i="12"/>
  <c r="A160" i="12"/>
  <c r="H262" i="16"/>
  <c r="C262" i="16"/>
  <c r="G262" i="16"/>
  <c r="I262" i="16"/>
  <c r="A263" i="16" s="1"/>
  <c r="D262" i="16"/>
  <c r="E262" i="16"/>
  <c r="B262" i="16"/>
  <c r="F262" i="16"/>
  <c r="C245" i="63"/>
  <c r="D245" i="63" s="1"/>
  <c r="B246" i="63"/>
  <c r="E245" i="63"/>
  <c r="A246" i="63"/>
  <c r="A133" i="17" l="1"/>
  <c r="D132" i="17"/>
  <c r="C246" i="63"/>
  <c r="D246" i="63" s="1"/>
  <c r="B247" i="63"/>
  <c r="E246" i="63"/>
  <c r="A247" i="63"/>
  <c r="D159" i="12"/>
  <c r="B160" i="12" s="1"/>
  <c r="E263" i="16"/>
  <c r="B263" i="16"/>
  <c r="F263" i="16"/>
  <c r="C263" i="16"/>
  <c r="G263" i="16"/>
  <c r="H263" i="16"/>
  <c r="D263" i="16"/>
  <c r="I263" i="16"/>
  <c r="D251" i="55"/>
  <c r="E251" i="55" s="1"/>
  <c r="C252" i="55"/>
  <c r="F251" i="55"/>
  <c r="A252" i="55" s="1"/>
  <c r="B252" i="55" s="1"/>
  <c r="B139" i="41"/>
  <c r="D139" i="41"/>
  <c r="E139" i="41"/>
  <c r="A140" i="41" s="1"/>
  <c r="C139" i="41"/>
  <c r="C247" i="63" l="1"/>
  <c r="D247" i="63" s="1"/>
  <c r="B248" i="63"/>
  <c r="E247" i="63"/>
  <c r="A248" i="63"/>
  <c r="A161" i="12"/>
  <c r="C160" i="12"/>
  <c r="E160" i="12" s="1"/>
  <c r="E140" i="41"/>
  <c r="A141" i="41" s="1"/>
  <c r="C140" i="41"/>
  <c r="B140" i="41"/>
  <c r="D140" i="41"/>
  <c r="F252" i="55"/>
  <c r="A253" i="55" s="1"/>
  <c r="B253" i="55" s="1"/>
  <c r="D252" i="55"/>
  <c r="E252" i="55" s="1"/>
  <c r="C253" i="55"/>
  <c r="B133" i="17"/>
  <c r="C133" i="17" l="1"/>
  <c r="E133" i="17" s="1"/>
  <c r="D253" i="55"/>
  <c r="E253" i="55" s="1"/>
  <c r="C254" i="55"/>
  <c r="F253" i="55"/>
  <c r="A254" i="55" s="1"/>
  <c r="B254" i="55" s="1"/>
  <c r="D160" i="12"/>
  <c r="B161" i="12" s="1"/>
  <c r="C248" i="63"/>
  <c r="D248" i="63" s="1"/>
  <c r="B249" i="63"/>
  <c r="E248" i="63"/>
  <c r="A249" i="63"/>
  <c r="C141" i="41"/>
  <c r="E141" i="41"/>
  <c r="A142" i="41" s="1"/>
  <c r="B141" i="41"/>
  <c r="D141" i="41"/>
  <c r="A134" i="17" l="1"/>
  <c r="D133" i="17"/>
  <c r="B142" i="41"/>
  <c r="D142" i="41"/>
  <c r="C142" i="41"/>
  <c r="E142" i="41"/>
  <c r="A143" i="41" s="1"/>
  <c r="C249" i="63"/>
  <c r="D249" i="63" s="1"/>
  <c r="B250" i="63"/>
  <c r="E249" i="63"/>
  <c r="A250" i="63"/>
  <c r="F254" i="55"/>
  <c r="A255" i="55" s="1"/>
  <c r="B255" i="55" s="1"/>
  <c r="D254" i="55"/>
  <c r="E254" i="55" s="1"/>
  <c r="C255" i="55"/>
  <c r="A162" i="12"/>
  <c r="C161" i="12"/>
  <c r="C250" i="63" l="1"/>
  <c r="D250" i="63" s="1"/>
  <c r="B251" i="63"/>
  <c r="E250" i="63"/>
  <c r="A251" i="63"/>
  <c r="B143" i="41"/>
  <c r="D143" i="41"/>
  <c r="E143" i="41"/>
  <c r="A144" i="41" s="1"/>
  <c r="C143" i="41"/>
  <c r="E161" i="12"/>
  <c r="D161" i="12" s="1"/>
  <c r="B162" i="12" s="1"/>
  <c r="D255" i="55"/>
  <c r="E255" i="55" s="1"/>
  <c r="C256" i="55"/>
  <c r="F255" i="55"/>
  <c r="A256" i="55" s="1"/>
  <c r="B256" i="55" s="1"/>
  <c r="B134" i="17"/>
  <c r="C134" i="17"/>
  <c r="E134" i="17" s="1"/>
  <c r="A135" i="17" l="1"/>
  <c r="D134" i="17"/>
  <c r="A163" i="12"/>
  <c r="C162" i="12"/>
  <c r="E162" i="12" s="1"/>
  <c r="F256" i="55"/>
  <c r="A257" i="55" s="1"/>
  <c r="B257" i="55" s="1"/>
  <c r="D256" i="55"/>
  <c r="E256" i="55" s="1"/>
  <c r="C257" i="55"/>
  <c r="E144" i="41"/>
  <c r="A145" i="41" s="1"/>
  <c r="C144" i="41"/>
  <c r="B144" i="41"/>
  <c r="D144" i="41"/>
  <c r="C251" i="63"/>
  <c r="D251" i="63" s="1"/>
  <c r="B252" i="63"/>
  <c r="E251" i="63"/>
  <c r="A252" i="63"/>
  <c r="C252" i="63" l="1"/>
  <c r="D252" i="63" s="1"/>
  <c r="B253" i="63"/>
  <c r="E252" i="63"/>
  <c r="A253" i="63"/>
  <c r="C145" i="41"/>
  <c r="E145" i="41"/>
  <c r="A146" i="41" s="1"/>
  <c r="B145" i="41"/>
  <c r="D145" i="41"/>
  <c r="D162" i="12"/>
  <c r="B163" i="12" s="1"/>
  <c r="D257" i="55"/>
  <c r="E257" i="55" s="1"/>
  <c r="C258" i="55"/>
  <c r="F257" i="55"/>
  <c r="A258" i="55" s="1"/>
  <c r="B258" i="55" s="1"/>
  <c r="B135" i="17"/>
  <c r="C135" i="17"/>
  <c r="E135" i="17" s="1"/>
  <c r="A136" i="17" l="1"/>
  <c r="D135" i="17"/>
  <c r="F258" i="55"/>
  <c r="A259" i="55" s="1"/>
  <c r="B259" i="55" s="1"/>
  <c r="D258" i="55"/>
  <c r="E258" i="55" s="1"/>
  <c r="C259" i="55"/>
  <c r="B146" i="41"/>
  <c r="D146" i="41"/>
  <c r="C146" i="41"/>
  <c r="E146" i="41"/>
  <c r="A147" i="41" s="1"/>
  <c r="C253" i="63"/>
  <c r="D253" i="63" s="1"/>
  <c r="B254" i="63"/>
  <c r="E253" i="63"/>
  <c r="A254" i="63"/>
  <c r="C163" i="12"/>
  <c r="E163" i="12"/>
  <c r="A164" i="12"/>
  <c r="C254" i="63" l="1"/>
  <c r="D254" i="63" s="1"/>
  <c r="B255" i="63"/>
  <c r="E254" i="63"/>
  <c r="A255" i="63"/>
  <c r="D163" i="12"/>
  <c r="B164" i="12" s="1"/>
  <c r="B147" i="41"/>
  <c r="D147" i="41"/>
  <c r="C147" i="41"/>
  <c r="E147" i="41"/>
  <c r="A148" i="41" s="1"/>
  <c r="D259" i="55"/>
  <c r="E259" i="55" s="1"/>
  <c r="C260" i="55"/>
  <c r="F259" i="55"/>
  <c r="A260" i="55" s="1"/>
  <c r="B260" i="55" s="1"/>
  <c r="B136" i="17"/>
  <c r="C136" i="17" s="1"/>
  <c r="E136" i="17" s="1"/>
  <c r="A137" i="17" l="1"/>
  <c r="D136" i="17"/>
  <c r="F260" i="55"/>
  <c r="A261" i="55" s="1"/>
  <c r="B261" i="55" s="1"/>
  <c r="D260" i="55"/>
  <c r="E260" i="55" s="1"/>
  <c r="C261" i="55"/>
  <c r="C255" i="63"/>
  <c r="D255" i="63" s="1"/>
  <c r="B256" i="63"/>
  <c r="E255" i="63"/>
  <c r="A256" i="63"/>
  <c r="E148" i="41"/>
  <c r="A149" i="41" s="1"/>
  <c r="D148" i="41"/>
  <c r="B148" i="41"/>
  <c r="C148" i="41"/>
  <c r="A165" i="12"/>
  <c r="C164" i="12"/>
  <c r="C256" i="63" l="1"/>
  <c r="D256" i="63" s="1"/>
  <c r="B257" i="63"/>
  <c r="E256" i="63"/>
  <c r="A257" i="63"/>
  <c r="C149" i="41"/>
  <c r="E149" i="41"/>
  <c r="A150" i="41" s="1"/>
  <c r="B149" i="41"/>
  <c r="D149" i="41"/>
  <c r="E164" i="12"/>
  <c r="D164" i="12" s="1"/>
  <c r="B165" i="12" s="1"/>
  <c r="D261" i="55"/>
  <c r="E261" i="55" s="1"/>
  <c r="C262" i="55"/>
  <c r="F261" i="55"/>
  <c r="A262" i="55" s="1"/>
  <c r="B262" i="55" s="1"/>
  <c r="B137" i="17"/>
  <c r="C137" i="17" s="1"/>
  <c r="E137" i="17" s="1"/>
  <c r="A138" i="17" l="1"/>
  <c r="D137" i="17"/>
  <c r="A166" i="12"/>
  <c r="C165" i="12"/>
  <c r="E165" i="12" s="1"/>
  <c r="F262" i="55"/>
  <c r="A263" i="55" s="1"/>
  <c r="B263" i="55" s="1"/>
  <c r="D262" i="55"/>
  <c r="E262" i="55" s="1"/>
  <c r="C263" i="55"/>
  <c r="B150" i="41"/>
  <c r="D150" i="41"/>
  <c r="C150" i="41"/>
  <c r="E150" i="41"/>
  <c r="A151" i="41" s="1"/>
  <c r="C257" i="63"/>
  <c r="D257" i="63" s="1"/>
  <c r="B258" i="63"/>
  <c r="E257" i="63"/>
  <c r="A258" i="63"/>
  <c r="C258" i="63" l="1"/>
  <c r="D258" i="63" s="1"/>
  <c r="B259" i="63"/>
  <c r="E258" i="63"/>
  <c r="A259" i="63"/>
  <c r="B151" i="41"/>
  <c r="D151" i="41"/>
  <c r="C151" i="41"/>
  <c r="E151" i="41"/>
  <c r="A152" i="41" s="1"/>
  <c r="D263" i="55"/>
  <c r="E263" i="55" s="1"/>
  <c r="C264" i="55"/>
  <c r="F263" i="55"/>
  <c r="A264" i="55" s="1"/>
  <c r="B264" i="55" s="1"/>
  <c r="D165" i="12"/>
  <c r="B166" i="12" s="1"/>
  <c r="B138" i="17"/>
  <c r="C138" i="17" s="1"/>
  <c r="E138" i="17" l="1"/>
  <c r="E152" i="41"/>
  <c r="A153" i="41" s="1"/>
  <c r="B152" i="41"/>
  <c r="C152" i="41"/>
  <c r="D152" i="41"/>
  <c r="A167" i="12"/>
  <c r="C166" i="12"/>
  <c r="E166" i="12" s="1"/>
  <c r="F264" i="55"/>
  <c r="A265" i="55" s="1"/>
  <c r="B265" i="55" s="1"/>
  <c r="D264" i="55"/>
  <c r="E264" i="55" s="1"/>
  <c r="C265" i="55"/>
  <c r="C259" i="63"/>
  <c r="D259" i="63" s="1"/>
  <c r="B260" i="63"/>
  <c r="E259" i="63"/>
  <c r="A260" i="63"/>
  <c r="D265" i="55" l="1"/>
  <c r="E265" i="55" s="1"/>
  <c r="C266" i="55"/>
  <c r="F265" i="55"/>
  <c r="A266" i="55" s="1"/>
  <c r="B266" i="55" s="1"/>
  <c r="C260" i="63"/>
  <c r="D260" i="63" s="1"/>
  <c r="B261" i="63"/>
  <c r="E260" i="63"/>
  <c r="A261" i="63"/>
  <c r="C153" i="41"/>
  <c r="E153" i="41"/>
  <c r="A154" i="41" s="1"/>
  <c r="D153" i="41"/>
  <c r="B153" i="41"/>
  <c r="D166" i="12"/>
  <c r="B167" i="12" s="1"/>
  <c r="A139" i="17"/>
  <c r="D138" i="17"/>
  <c r="B139" i="17" l="1"/>
  <c r="C139" i="17"/>
  <c r="E139" i="17" s="1"/>
  <c r="C167" i="12"/>
  <c r="E167" i="12" s="1"/>
  <c r="A168" i="12"/>
  <c r="F266" i="55"/>
  <c r="A267" i="55" s="1"/>
  <c r="B267" i="55" s="1"/>
  <c r="D266" i="55"/>
  <c r="E266" i="55" s="1"/>
  <c r="C267" i="55"/>
  <c r="B154" i="41"/>
  <c r="D154" i="41"/>
  <c r="C154" i="41"/>
  <c r="E154" i="41"/>
  <c r="A155" i="41" s="1"/>
  <c r="C261" i="63"/>
  <c r="D261" i="63" s="1"/>
  <c r="B262" i="63"/>
  <c r="E261" i="63"/>
  <c r="A262" i="63"/>
  <c r="A140" i="17" l="1"/>
  <c r="D139" i="17"/>
  <c r="C262" i="63"/>
  <c r="D262" i="63" s="1"/>
  <c r="B263" i="63"/>
  <c r="E262" i="63"/>
  <c r="A263" i="63"/>
  <c r="B155" i="41"/>
  <c r="D155" i="41"/>
  <c r="C155" i="41"/>
  <c r="E155" i="41"/>
  <c r="A156" i="41" s="1"/>
  <c r="D267" i="55"/>
  <c r="E267" i="55" s="1"/>
  <c r="C268" i="55"/>
  <c r="F267" i="55"/>
  <c r="A268" i="55" s="1"/>
  <c r="B268" i="55" s="1"/>
  <c r="D167" i="12"/>
  <c r="B168" i="12" s="1"/>
  <c r="A169" i="12" l="1"/>
  <c r="C168" i="12"/>
  <c r="E168" i="12" s="1"/>
  <c r="F268" i="55"/>
  <c r="A269" i="55" s="1"/>
  <c r="B269" i="55" s="1"/>
  <c r="D268" i="55"/>
  <c r="E268" i="55" s="1"/>
  <c r="C269" i="55"/>
  <c r="C263" i="63"/>
  <c r="D263" i="63" s="1"/>
  <c r="B264" i="63"/>
  <c r="E263" i="63"/>
  <c r="A264" i="63"/>
  <c r="E156" i="41"/>
  <c r="A157" i="41" s="1"/>
  <c r="D156" i="41"/>
  <c r="B156" i="41"/>
  <c r="C156" i="41"/>
  <c r="B140" i="17"/>
  <c r="C140" i="17" s="1"/>
  <c r="E140" i="17" l="1"/>
  <c r="C157" i="41"/>
  <c r="E157" i="41"/>
  <c r="A158" i="41" s="1"/>
  <c r="B157" i="41"/>
  <c r="D157" i="41"/>
  <c r="D269" i="55"/>
  <c r="E269" i="55" s="1"/>
  <c r="C270" i="55"/>
  <c r="F269" i="55"/>
  <c r="A270" i="55" s="1"/>
  <c r="B270" i="55" s="1"/>
  <c r="D168" i="12"/>
  <c r="B169" i="12" s="1"/>
  <c r="B265" i="63"/>
  <c r="C264" i="63"/>
  <c r="D264" i="63" s="1"/>
  <c r="E264" i="63"/>
  <c r="A265" i="63"/>
  <c r="F270" i="55" l="1"/>
  <c r="A271" i="55" s="1"/>
  <c r="B271" i="55" s="1"/>
  <c r="D270" i="55"/>
  <c r="E270" i="55" s="1"/>
  <c r="C271" i="55"/>
  <c r="B158" i="41"/>
  <c r="D158" i="41"/>
  <c r="C158" i="41"/>
  <c r="E158" i="41"/>
  <c r="A159" i="41" s="1"/>
  <c r="C265" i="63"/>
  <c r="D265" i="63" s="1"/>
  <c r="B266" i="63"/>
  <c r="E265" i="63"/>
  <c r="A266" i="63"/>
  <c r="A170" i="12"/>
  <c r="C169" i="12"/>
  <c r="E169" i="12" s="1"/>
  <c r="A141" i="17"/>
  <c r="D140" i="17"/>
  <c r="B141" i="17" l="1"/>
  <c r="C141" i="17" s="1"/>
  <c r="B159" i="41"/>
  <c r="D159" i="41"/>
  <c r="C159" i="41"/>
  <c r="E159" i="41"/>
  <c r="A160" i="41" s="1"/>
  <c r="D271" i="55"/>
  <c r="E271" i="55" s="1"/>
  <c r="C272" i="55"/>
  <c r="F271" i="55"/>
  <c r="A272" i="55" s="1"/>
  <c r="B272" i="55" s="1"/>
  <c r="D169" i="12"/>
  <c r="B170" i="12" s="1"/>
  <c r="C266" i="63"/>
  <c r="D266" i="63" s="1"/>
  <c r="B267" i="63"/>
  <c r="E266" i="63"/>
  <c r="A267" i="63"/>
  <c r="A171" i="12" l="1"/>
  <c r="C170" i="12"/>
  <c r="E160" i="41"/>
  <c r="A161" i="41" s="1"/>
  <c r="B160" i="41"/>
  <c r="C160" i="41"/>
  <c r="D160" i="41"/>
  <c r="C267" i="63"/>
  <c r="D267" i="63" s="1"/>
  <c r="B268" i="63"/>
  <c r="E267" i="63"/>
  <c r="A268" i="63"/>
  <c r="F272" i="55"/>
  <c r="A273" i="55" s="1"/>
  <c r="B273" i="55" s="1"/>
  <c r="D272" i="55"/>
  <c r="E272" i="55" s="1"/>
  <c r="C273" i="55"/>
  <c r="E141" i="17"/>
  <c r="A142" i="17" l="1"/>
  <c r="D141" i="17"/>
  <c r="D273" i="55"/>
  <c r="E273" i="55" s="1"/>
  <c r="C274" i="55"/>
  <c r="F273" i="55"/>
  <c r="A274" i="55" s="1"/>
  <c r="B274" i="55" s="1"/>
  <c r="B269" i="63"/>
  <c r="C268" i="63"/>
  <c r="D268" i="63" s="1"/>
  <c r="E268" i="63"/>
  <c r="A269" i="63"/>
  <c r="C161" i="41"/>
  <c r="E161" i="41"/>
  <c r="A162" i="41" s="1"/>
  <c r="D161" i="41"/>
  <c r="B161" i="41"/>
  <c r="E170" i="12"/>
  <c r="D170" i="12" s="1"/>
  <c r="B171" i="12" s="1"/>
  <c r="C171" i="12" l="1"/>
  <c r="E171" i="12" s="1"/>
  <c r="A172" i="12"/>
  <c r="B162" i="41"/>
  <c r="D162" i="41"/>
  <c r="C162" i="41"/>
  <c r="E162" i="41"/>
  <c r="A163" i="41" s="1"/>
  <c r="C269" i="63"/>
  <c r="D269" i="63" s="1"/>
  <c r="B270" i="63"/>
  <c r="E269" i="63"/>
  <c r="A270" i="63"/>
  <c r="F274" i="55"/>
  <c r="A275" i="55" s="1"/>
  <c r="B275" i="55" s="1"/>
  <c r="D274" i="55"/>
  <c r="E274" i="55" s="1"/>
  <c r="C275" i="55"/>
  <c r="B142" i="17"/>
  <c r="C142" i="17" s="1"/>
  <c r="B163" i="41" l="1"/>
  <c r="D163" i="41"/>
  <c r="C163" i="41"/>
  <c r="E163" i="41"/>
  <c r="A164" i="41" s="1"/>
  <c r="E142" i="17"/>
  <c r="D275" i="55"/>
  <c r="E275" i="55" s="1"/>
  <c r="C276" i="55"/>
  <c r="F275" i="55"/>
  <c r="A276" i="55" s="1"/>
  <c r="B276" i="55" s="1"/>
  <c r="C270" i="63"/>
  <c r="D270" i="63" s="1"/>
  <c r="B271" i="63"/>
  <c r="A271" i="63"/>
  <c r="E270" i="63"/>
  <c r="D171" i="12"/>
  <c r="B172" i="12" s="1"/>
  <c r="E164" i="41" l="1"/>
  <c r="A165" i="41" s="1"/>
  <c r="D164" i="41"/>
  <c r="B164" i="41"/>
  <c r="C164" i="41"/>
  <c r="F276" i="55"/>
  <c r="A277" i="55" s="1"/>
  <c r="B277" i="55" s="1"/>
  <c r="D276" i="55"/>
  <c r="E276" i="55" s="1"/>
  <c r="C277" i="55"/>
  <c r="C271" i="63"/>
  <c r="D271" i="63" s="1"/>
  <c r="B272" i="63"/>
  <c r="E271" i="63"/>
  <c r="A272" i="63"/>
  <c r="A173" i="12"/>
  <c r="C172" i="12"/>
  <c r="E172" i="12" s="1"/>
  <c r="A143" i="17"/>
  <c r="D142" i="17"/>
  <c r="B143" i="17" l="1"/>
  <c r="C143" i="17"/>
  <c r="E143" i="17" s="1"/>
  <c r="D277" i="55"/>
  <c r="E277" i="55" s="1"/>
  <c r="C278" i="55"/>
  <c r="F277" i="55"/>
  <c r="A278" i="55" s="1"/>
  <c r="B278" i="55" s="1"/>
  <c r="B273" i="63"/>
  <c r="C272" i="63"/>
  <c r="D272" i="63" s="1"/>
  <c r="E272" i="63"/>
  <c r="A273" i="63"/>
  <c r="D172" i="12"/>
  <c r="B173" i="12" s="1"/>
  <c r="C165" i="41"/>
  <c r="E165" i="41"/>
  <c r="A166" i="41" s="1"/>
  <c r="B165" i="41"/>
  <c r="D165" i="41"/>
  <c r="A144" i="17" l="1"/>
  <c r="D143" i="17"/>
  <c r="A174" i="12"/>
  <c r="C173" i="12"/>
  <c r="E173" i="12" s="1"/>
  <c r="C273" i="63"/>
  <c r="D273" i="63" s="1"/>
  <c r="B274" i="63"/>
  <c r="E273" i="63"/>
  <c r="A274" i="63"/>
  <c r="B166" i="41"/>
  <c r="D166" i="41"/>
  <c r="C166" i="41"/>
  <c r="E166" i="41"/>
  <c r="A167" i="41" s="1"/>
  <c r="F278" i="55"/>
  <c r="A279" i="55" s="1"/>
  <c r="B279" i="55" s="1"/>
  <c r="D278" i="55"/>
  <c r="E278" i="55" s="1"/>
  <c r="C279" i="55"/>
  <c r="C274" i="63" l="1"/>
  <c r="D274" i="63" s="1"/>
  <c r="B275" i="63"/>
  <c r="A275" i="63"/>
  <c r="E274" i="63"/>
  <c r="B167" i="41"/>
  <c r="D167" i="41"/>
  <c r="C167" i="41"/>
  <c r="E167" i="41"/>
  <c r="A168" i="41" s="1"/>
  <c r="D279" i="55"/>
  <c r="E279" i="55" s="1"/>
  <c r="C280" i="55"/>
  <c r="F279" i="55"/>
  <c r="A280" i="55" s="1"/>
  <c r="B280" i="55" s="1"/>
  <c r="D173" i="12"/>
  <c r="B174" i="12" s="1"/>
  <c r="B144" i="17"/>
  <c r="C144" i="17"/>
  <c r="E144" i="17" s="1"/>
  <c r="A145" i="17" l="1"/>
  <c r="D144" i="17"/>
  <c r="E168" i="41"/>
  <c r="A169" i="41" s="1"/>
  <c r="B168" i="41"/>
  <c r="C168" i="41"/>
  <c r="D168" i="41"/>
  <c r="F280" i="55"/>
  <c r="A281" i="55" s="1"/>
  <c r="B281" i="55" s="1"/>
  <c r="D280" i="55"/>
  <c r="E280" i="55" s="1"/>
  <c r="C281" i="55"/>
  <c r="C275" i="63"/>
  <c r="D275" i="63" s="1"/>
  <c r="B276" i="63"/>
  <c r="E275" i="63"/>
  <c r="A276" i="63"/>
  <c r="A175" i="12"/>
  <c r="C174" i="12"/>
  <c r="E174" i="12" s="1"/>
  <c r="C169" i="41" l="1"/>
  <c r="E169" i="41"/>
  <c r="A170" i="41" s="1"/>
  <c r="D169" i="41"/>
  <c r="B169" i="41"/>
  <c r="B277" i="63"/>
  <c r="C276" i="63"/>
  <c r="D276" i="63" s="1"/>
  <c r="E276" i="63"/>
  <c r="A277" i="63"/>
  <c r="D174" i="12"/>
  <c r="B175" i="12" s="1"/>
  <c r="D281" i="55"/>
  <c r="E281" i="55" s="1"/>
  <c r="C282" i="55"/>
  <c r="F281" i="55"/>
  <c r="A282" i="55" s="1"/>
  <c r="B282" i="55" s="1"/>
  <c r="B145" i="17"/>
  <c r="C145" i="17" s="1"/>
  <c r="E145" i="17" s="1"/>
  <c r="A146" i="17" l="1"/>
  <c r="D145" i="17"/>
  <c r="F282" i="55"/>
  <c r="A283" i="55" s="1"/>
  <c r="B283" i="55" s="1"/>
  <c r="D282" i="55"/>
  <c r="E282" i="55" s="1"/>
  <c r="C283" i="55"/>
  <c r="B170" i="41"/>
  <c r="D170" i="41"/>
  <c r="C170" i="41"/>
  <c r="E170" i="41"/>
  <c r="A171" i="41" s="1"/>
  <c r="C175" i="12"/>
  <c r="E175" i="12"/>
  <c r="A176" i="12"/>
  <c r="C277" i="63"/>
  <c r="D277" i="63" s="1"/>
  <c r="B278" i="63"/>
  <c r="E277" i="63"/>
  <c r="A278" i="63"/>
  <c r="C278" i="63" l="1"/>
  <c r="D278" i="63" s="1"/>
  <c r="B279" i="63"/>
  <c r="A279" i="63"/>
  <c r="E278" i="63"/>
  <c r="D175" i="12"/>
  <c r="B176" i="12" s="1"/>
  <c r="B171" i="41"/>
  <c r="D171" i="41"/>
  <c r="C171" i="41"/>
  <c r="E171" i="41"/>
  <c r="A172" i="41" s="1"/>
  <c r="D283" i="55"/>
  <c r="E283" i="55" s="1"/>
  <c r="C284" i="55"/>
  <c r="F283" i="55"/>
  <c r="A284" i="55" s="1"/>
  <c r="B284" i="55" s="1"/>
  <c r="B146" i="17"/>
  <c r="C146" i="17" s="1"/>
  <c r="E146" i="17" s="1"/>
  <c r="A147" i="17" l="1"/>
  <c r="D146" i="17"/>
  <c r="F284" i="55"/>
  <c r="A285" i="55" s="1"/>
  <c r="B285" i="55" s="1"/>
  <c r="D284" i="55"/>
  <c r="E284" i="55" s="1"/>
  <c r="C285" i="55"/>
  <c r="C279" i="63"/>
  <c r="D279" i="63" s="1"/>
  <c r="B280" i="63"/>
  <c r="E279" i="63"/>
  <c r="A280" i="63"/>
  <c r="E172" i="41"/>
  <c r="A173" i="41" s="1"/>
  <c r="D172" i="41"/>
  <c r="B172" i="41"/>
  <c r="C172" i="41"/>
  <c r="A177" i="12"/>
  <c r="C176" i="12"/>
  <c r="B281" i="63" l="1"/>
  <c r="C280" i="63"/>
  <c r="D280" i="63" s="1"/>
  <c r="E280" i="63"/>
  <c r="A281" i="63"/>
  <c r="C173" i="41"/>
  <c r="E173" i="41"/>
  <c r="A174" i="41" s="1"/>
  <c r="B173" i="41"/>
  <c r="D173" i="41"/>
  <c r="E176" i="12"/>
  <c r="D176" i="12" s="1"/>
  <c r="B177" i="12" s="1"/>
  <c r="D285" i="55"/>
  <c r="E285" i="55" s="1"/>
  <c r="C286" i="55"/>
  <c r="F285" i="55"/>
  <c r="A286" i="55" s="1"/>
  <c r="B286" i="55" s="1"/>
  <c r="B147" i="17"/>
  <c r="C147" i="17"/>
  <c r="E147" i="17"/>
  <c r="A148" i="17" s="1"/>
  <c r="A178" i="12" l="1"/>
  <c r="C177" i="12"/>
  <c r="E177" i="12" s="1"/>
  <c r="F286" i="55"/>
  <c r="A287" i="55" s="1"/>
  <c r="B287" i="55" s="1"/>
  <c r="D286" i="55"/>
  <c r="E286" i="55" s="1"/>
  <c r="C287" i="55"/>
  <c r="D147" i="17"/>
  <c r="B148" i="17" s="1"/>
  <c r="B174" i="41"/>
  <c r="D174" i="41"/>
  <c r="C174" i="41"/>
  <c r="E174" i="41"/>
  <c r="A175" i="41" s="1"/>
  <c r="C281" i="63"/>
  <c r="D281" i="63" s="1"/>
  <c r="B282" i="63"/>
  <c r="E281" i="63"/>
  <c r="A282" i="63"/>
  <c r="C148" i="17" l="1"/>
  <c r="E148" i="17" s="1"/>
  <c r="B175" i="41"/>
  <c r="D175" i="41"/>
  <c r="C175" i="41"/>
  <c r="E175" i="41"/>
  <c r="A176" i="41" s="1"/>
  <c r="D287" i="55"/>
  <c r="E287" i="55" s="1"/>
  <c r="C288" i="55"/>
  <c r="F287" i="55"/>
  <c r="A288" i="55" s="1"/>
  <c r="B288" i="55" s="1"/>
  <c r="D177" i="12"/>
  <c r="B178" i="12" s="1"/>
  <c r="C282" i="63"/>
  <c r="D282" i="63" s="1"/>
  <c r="B283" i="63"/>
  <c r="A283" i="63"/>
  <c r="E282" i="63"/>
  <c r="A149" i="17" l="1"/>
  <c r="D148" i="17"/>
  <c r="C283" i="63"/>
  <c r="D283" i="63" s="1"/>
  <c r="B284" i="63"/>
  <c r="E283" i="63"/>
  <c r="A284" i="63"/>
  <c r="F288" i="55"/>
  <c r="A289" i="55" s="1"/>
  <c r="B289" i="55" s="1"/>
  <c r="D288" i="55"/>
  <c r="E288" i="55" s="1"/>
  <c r="C289" i="55"/>
  <c r="A179" i="12"/>
  <c r="C178" i="12"/>
  <c r="E178" i="12" s="1"/>
  <c r="E176" i="41"/>
  <c r="A177" i="41" s="1"/>
  <c r="B176" i="41"/>
  <c r="C176" i="41"/>
  <c r="D176" i="41"/>
  <c r="C284" i="63" l="1"/>
  <c r="D284" i="63" s="1"/>
  <c r="B285" i="63"/>
  <c r="E284" i="63"/>
  <c r="A285" i="63"/>
  <c r="C177" i="41"/>
  <c r="E177" i="41"/>
  <c r="A178" i="41" s="1"/>
  <c r="D177" i="41"/>
  <c r="B177" i="41"/>
  <c r="D178" i="12"/>
  <c r="B179" i="12" s="1"/>
  <c r="D289" i="55"/>
  <c r="E289" i="55" s="1"/>
  <c r="C290" i="55"/>
  <c r="F289" i="55"/>
  <c r="A290" i="55" s="1"/>
  <c r="B290" i="55" s="1"/>
  <c r="B149" i="17"/>
  <c r="C149" i="17" s="1"/>
  <c r="F290" i="55" l="1"/>
  <c r="A291" i="55" s="1"/>
  <c r="B291" i="55" s="1"/>
  <c r="D290" i="55"/>
  <c r="E290" i="55" s="1"/>
  <c r="C291" i="55"/>
  <c r="B178" i="41"/>
  <c r="D178" i="41"/>
  <c r="C178" i="41"/>
  <c r="E178" i="41"/>
  <c r="A179" i="41" s="1"/>
  <c r="C285" i="63"/>
  <c r="D285" i="63" s="1"/>
  <c r="B286" i="63"/>
  <c r="E285" i="63"/>
  <c r="A286" i="63"/>
  <c r="E149" i="17"/>
  <c r="C179" i="12"/>
  <c r="A180" i="12"/>
  <c r="A150" i="17" l="1"/>
  <c r="D149" i="17"/>
  <c r="B179" i="41"/>
  <c r="D179" i="41"/>
  <c r="C179" i="41"/>
  <c r="E179" i="41"/>
  <c r="A180" i="41" s="1"/>
  <c r="D291" i="55"/>
  <c r="E291" i="55" s="1"/>
  <c r="C292" i="55"/>
  <c r="F291" i="55"/>
  <c r="A292" i="55" s="1"/>
  <c r="B292" i="55" s="1"/>
  <c r="E179" i="12"/>
  <c r="D179" i="12" s="1"/>
  <c r="B180" i="12" s="1"/>
  <c r="C286" i="63"/>
  <c r="D286" i="63" s="1"/>
  <c r="B287" i="63"/>
  <c r="A287" i="63"/>
  <c r="E286" i="63"/>
  <c r="A181" i="12" l="1"/>
  <c r="C180" i="12"/>
  <c r="E180" i="12" s="1"/>
  <c r="E180" i="41"/>
  <c r="A181" i="41" s="1"/>
  <c r="D180" i="41"/>
  <c r="B180" i="41"/>
  <c r="C180" i="41"/>
  <c r="B150" i="17"/>
  <c r="E150" i="17" s="1"/>
  <c r="C150" i="17"/>
  <c r="C287" i="63"/>
  <c r="D287" i="63" s="1"/>
  <c r="B288" i="63"/>
  <c r="E287" i="63"/>
  <c r="A288" i="63"/>
  <c r="F292" i="55"/>
  <c r="A293" i="55" s="1"/>
  <c r="B293" i="55" s="1"/>
  <c r="D292" i="55"/>
  <c r="E292" i="55" s="1"/>
  <c r="C293" i="55"/>
  <c r="A151" i="17" l="1"/>
  <c r="D150" i="17"/>
  <c r="D293" i="55"/>
  <c r="E293" i="55" s="1"/>
  <c r="C294" i="55"/>
  <c r="F293" i="55"/>
  <c r="A294" i="55" s="1"/>
  <c r="B294" i="55" s="1"/>
  <c r="D180" i="12"/>
  <c r="B181" i="12" s="1"/>
  <c r="C288" i="63"/>
  <c r="D288" i="63" s="1"/>
  <c r="B289" i="63"/>
  <c r="E288" i="63"/>
  <c r="A289" i="63"/>
  <c r="C181" i="41"/>
  <c r="E181" i="41"/>
  <c r="A182" i="41" s="1"/>
  <c r="B181" i="41"/>
  <c r="D181" i="41"/>
  <c r="B182" i="41" l="1"/>
  <c r="D182" i="41"/>
  <c r="C182" i="41"/>
  <c r="E182" i="41"/>
  <c r="A183" i="41" s="1"/>
  <c r="C289" i="63"/>
  <c r="D289" i="63" s="1"/>
  <c r="B290" i="63"/>
  <c r="E289" i="63"/>
  <c r="A290" i="63"/>
  <c r="F294" i="55"/>
  <c r="A295" i="55" s="1"/>
  <c r="B295" i="55" s="1"/>
  <c r="D294" i="55"/>
  <c r="E294" i="55" s="1"/>
  <c r="C295" i="55"/>
  <c r="A182" i="12"/>
  <c r="C181" i="12"/>
  <c r="E181" i="12" s="1"/>
  <c r="B151" i="17"/>
  <c r="C151" i="17" s="1"/>
  <c r="B183" i="41" l="1"/>
  <c r="D183" i="41"/>
  <c r="C183" i="41"/>
  <c r="E183" i="41"/>
  <c r="A184" i="41" s="1"/>
  <c r="E151" i="17"/>
  <c r="D295" i="55"/>
  <c r="E295" i="55" s="1"/>
  <c r="C296" i="55"/>
  <c r="F295" i="55"/>
  <c r="A296" i="55" s="1"/>
  <c r="B296" i="55" s="1"/>
  <c r="D181" i="12"/>
  <c r="B182" i="12" s="1"/>
  <c r="C290" i="63"/>
  <c r="D290" i="63" s="1"/>
  <c r="B291" i="63"/>
  <c r="A291" i="63"/>
  <c r="E290" i="63"/>
  <c r="E184" i="41" l="1"/>
  <c r="A185" i="41" s="1"/>
  <c r="B184" i="41"/>
  <c r="C184" i="41"/>
  <c r="D184" i="41"/>
  <c r="C291" i="63"/>
  <c r="D291" i="63" s="1"/>
  <c r="B292" i="63"/>
  <c r="E291" i="63"/>
  <c r="A292" i="63"/>
  <c r="F296" i="55"/>
  <c r="A297" i="55" s="1"/>
  <c r="B297" i="55" s="1"/>
  <c r="D296" i="55"/>
  <c r="E296" i="55" s="1"/>
  <c r="C297" i="55"/>
  <c r="A183" i="12"/>
  <c r="C182" i="12"/>
  <c r="E182" i="12" s="1"/>
  <c r="A152" i="17"/>
  <c r="D151" i="17"/>
  <c r="B152" i="17" l="1"/>
  <c r="D182" i="12"/>
  <c r="B183" i="12" s="1"/>
  <c r="D297" i="55"/>
  <c r="E297" i="55" s="1"/>
  <c r="C298" i="55"/>
  <c r="F297" i="55"/>
  <c r="A298" i="55" s="1"/>
  <c r="B298" i="55" s="1"/>
  <c r="C292" i="63"/>
  <c r="D292" i="63" s="1"/>
  <c r="B293" i="63"/>
  <c r="E292" i="63"/>
  <c r="A293" i="63"/>
  <c r="C185" i="41"/>
  <c r="E185" i="41"/>
  <c r="A186" i="41" s="1"/>
  <c r="D185" i="41"/>
  <c r="B185" i="41"/>
  <c r="C152" i="17" l="1"/>
  <c r="E152" i="17" s="1"/>
  <c r="F298" i="55"/>
  <c r="A299" i="55" s="1"/>
  <c r="B299" i="55" s="1"/>
  <c r="D298" i="55"/>
  <c r="E298" i="55" s="1"/>
  <c r="C299" i="55"/>
  <c r="C293" i="63"/>
  <c r="D293" i="63" s="1"/>
  <c r="B294" i="63"/>
  <c r="E293" i="63"/>
  <c r="A294" i="63"/>
  <c r="B186" i="41"/>
  <c r="D186" i="41"/>
  <c r="C186" i="41"/>
  <c r="E186" i="41"/>
  <c r="A187" i="41" s="1"/>
  <c r="C183" i="12"/>
  <c r="E183" i="12"/>
  <c r="A184" i="12"/>
  <c r="A153" i="17" l="1"/>
  <c r="D152" i="17"/>
  <c r="C294" i="63"/>
  <c r="D294" i="63" s="1"/>
  <c r="B295" i="63"/>
  <c r="A295" i="63"/>
  <c r="E294" i="63"/>
  <c r="D183" i="12"/>
  <c r="B184" i="12" s="1"/>
  <c r="B187" i="41"/>
  <c r="D187" i="41"/>
  <c r="C187" i="41"/>
  <c r="E187" i="41"/>
  <c r="A188" i="41" s="1"/>
  <c r="D299" i="55"/>
  <c r="E299" i="55" s="1"/>
  <c r="C300" i="55"/>
  <c r="F299" i="55"/>
  <c r="A300" i="55" s="1"/>
  <c r="B300" i="55" s="1"/>
  <c r="C295" i="63" l="1"/>
  <c r="D295" i="63" s="1"/>
  <c r="B296" i="63"/>
  <c r="E295" i="63"/>
  <c r="A296" i="63"/>
  <c r="E188" i="41"/>
  <c r="A189" i="41" s="1"/>
  <c r="D188" i="41"/>
  <c r="B188" i="41"/>
  <c r="C188" i="41"/>
  <c r="A185" i="12"/>
  <c r="C184" i="12"/>
  <c r="E184" i="12" s="1"/>
  <c r="F300" i="55"/>
  <c r="A301" i="55" s="1"/>
  <c r="B301" i="55" s="1"/>
  <c r="D300" i="55"/>
  <c r="E300" i="55" s="1"/>
  <c r="C301" i="55"/>
  <c r="B153" i="17"/>
  <c r="C153" i="17" l="1"/>
  <c r="E153" i="17" s="1"/>
  <c r="D301" i="55"/>
  <c r="E301" i="55" s="1"/>
  <c r="C302" i="55"/>
  <c r="F301" i="55"/>
  <c r="A302" i="55" s="1"/>
  <c r="B302" i="55" s="1"/>
  <c r="D184" i="12"/>
  <c r="B185" i="12" s="1"/>
  <c r="C296" i="63"/>
  <c r="D296" i="63" s="1"/>
  <c r="B297" i="63"/>
  <c r="E296" i="63"/>
  <c r="A297" i="63"/>
  <c r="C189" i="41"/>
  <c r="E189" i="41"/>
  <c r="A190" i="41" s="1"/>
  <c r="B189" i="41"/>
  <c r="D189" i="41"/>
  <c r="A154" i="17" l="1"/>
  <c r="D153" i="17"/>
  <c r="B190" i="41"/>
  <c r="D190" i="41"/>
  <c r="C190" i="41"/>
  <c r="E190" i="41"/>
  <c r="A191" i="41" s="1"/>
  <c r="C297" i="63"/>
  <c r="D297" i="63" s="1"/>
  <c r="B298" i="63"/>
  <c r="E297" i="63"/>
  <c r="A298" i="63"/>
  <c r="F302" i="55"/>
  <c r="A303" i="55" s="1"/>
  <c r="B303" i="55" s="1"/>
  <c r="D302" i="55"/>
  <c r="E302" i="55" s="1"/>
  <c r="C303" i="55"/>
  <c r="A186" i="12"/>
  <c r="C185" i="12"/>
  <c r="C298" i="63" l="1"/>
  <c r="D298" i="63" s="1"/>
  <c r="B299" i="63"/>
  <c r="A299" i="63"/>
  <c r="E298" i="63"/>
  <c r="B191" i="41"/>
  <c r="D191" i="41"/>
  <c r="C191" i="41"/>
  <c r="E191" i="41"/>
  <c r="A192" i="41" s="1"/>
  <c r="E185" i="12"/>
  <c r="D185" i="12" s="1"/>
  <c r="B186" i="12" s="1"/>
  <c r="D303" i="55"/>
  <c r="E303" i="55" s="1"/>
  <c r="C304" i="55"/>
  <c r="F303" i="55"/>
  <c r="A304" i="55" s="1"/>
  <c r="B304" i="55" s="1"/>
  <c r="B154" i="17"/>
  <c r="C154" i="17" s="1"/>
  <c r="A187" i="12" l="1"/>
  <c r="C186" i="12"/>
  <c r="E154" i="17"/>
  <c r="F304" i="55"/>
  <c r="A305" i="55" s="1"/>
  <c r="B305" i="55" s="1"/>
  <c r="D304" i="55"/>
  <c r="E304" i="55" s="1"/>
  <c r="C305" i="55"/>
  <c r="C299" i="63"/>
  <c r="D299" i="63" s="1"/>
  <c r="B300" i="63"/>
  <c r="E299" i="63"/>
  <c r="A300" i="63"/>
  <c r="E192" i="41"/>
  <c r="A193" i="41" s="1"/>
  <c r="B192" i="41"/>
  <c r="C192" i="41"/>
  <c r="D192" i="41"/>
  <c r="D305" i="55" l="1"/>
  <c r="E305" i="55" s="1"/>
  <c r="C306" i="55"/>
  <c r="F305" i="55"/>
  <c r="A306" i="55" s="1"/>
  <c r="B306" i="55" s="1"/>
  <c r="C300" i="63"/>
  <c r="D300" i="63" s="1"/>
  <c r="B301" i="63"/>
  <c r="E300" i="63"/>
  <c r="A301" i="63"/>
  <c r="C193" i="41"/>
  <c r="E193" i="41"/>
  <c r="A194" i="41" s="1"/>
  <c r="D193" i="41"/>
  <c r="B193" i="41"/>
  <c r="A155" i="17"/>
  <c r="D154" i="17"/>
  <c r="E186" i="12"/>
  <c r="D186" i="12" s="1"/>
  <c r="B187" i="12" s="1"/>
  <c r="C187" i="12" l="1"/>
  <c r="E187" i="12"/>
  <c r="A188" i="12"/>
  <c r="B155" i="17"/>
  <c r="E155" i="17" s="1"/>
  <c r="C155" i="17"/>
  <c r="B194" i="41"/>
  <c r="D194" i="41"/>
  <c r="C194" i="41"/>
  <c r="E194" i="41"/>
  <c r="A195" i="41" s="1"/>
  <c r="C301" i="63"/>
  <c r="D301" i="63" s="1"/>
  <c r="B302" i="63"/>
  <c r="E301" i="63"/>
  <c r="A302" i="63"/>
  <c r="F306" i="55"/>
  <c r="A307" i="55" s="1"/>
  <c r="B307" i="55" s="1"/>
  <c r="D306" i="55"/>
  <c r="E306" i="55" s="1"/>
  <c r="C307" i="55"/>
  <c r="A156" i="17" l="1"/>
  <c r="D155" i="17"/>
  <c r="B195" i="41"/>
  <c r="D195" i="41"/>
  <c r="C195" i="41"/>
  <c r="E195" i="41"/>
  <c r="A196" i="41" s="1"/>
  <c r="D307" i="55"/>
  <c r="E307" i="55" s="1"/>
  <c r="C308" i="55"/>
  <c r="F307" i="55"/>
  <c r="A308" i="55" s="1"/>
  <c r="B308" i="55" s="1"/>
  <c r="C302" i="63"/>
  <c r="D302" i="63" s="1"/>
  <c r="B303" i="63"/>
  <c r="A303" i="63"/>
  <c r="E302" i="63"/>
  <c r="D187" i="12"/>
  <c r="B188" i="12" s="1"/>
  <c r="A189" i="12" l="1"/>
  <c r="C188" i="12"/>
  <c r="E188" i="12" s="1"/>
  <c r="F308" i="55"/>
  <c r="A309" i="55" s="1"/>
  <c r="B309" i="55" s="1"/>
  <c r="D308" i="55"/>
  <c r="E308" i="55" s="1"/>
  <c r="C309" i="55"/>
  <c r="C303" i="63"/>
  <c r="D303" i="63" s="1"/>
  <c r="B304" i="63"/>
  <c r="E303" i="63"/>
  <c r="A304" i="63"/>
  <c r="E196" i="41"/>
  <c r="A197" i="41" s="1"/>
  <c r="D196" i="41"/>
  <c r="B196" i="41"/>
  <c r="C196" i="41"/>
  <c r="B156" i="17"/>
  <c r="C197" i="41" l="1"/>
  <c r="D197" i="41"/>
  <c r="B197" i="41"/>
  <c r="E197" i="41"/>
  <c r="A198" i="41" s="1"/>
  <c r="C156" i="17"/>
  <c r="E156" i="17" s="1"/>
  <c r="D309" i="55"/>
  <c r="E309" i="55" s="1"/>
  <c r="C310" i="55"/>
  <c r="F309" i="55"/>
  <c r="A310" i="55" s="1"/>
  <c r="B310" i="55" s="1"/>
  <c r="D188" i="12"/>
  <c r="B189" i="12" s="1"/>
  <c r="C304" i="63"/>
  <c r="D304" i="63" s="1"/>
  <c r="B305" i="63"/>
  <c r="E304" i="63"/>
  <c r="A305" i="63"/>
  <c r="A157" i="17" l="1"/>
  <c r="D156" i="17"/>
  <c r="C305" i="63"/>
  <c r="D305" i="63" s="1"/>
  <c r="B306" i="63"/>
  <c r="E305" i="63"/>
  <c r="A306" i="63"/>
  <c r="F310" i="55"/>
  <c r="A311" i="55" s="1"/>
  <c r="B311" i="55" s="1"/>
  <c r="D310" i="55"/>
  <c r="E310" i="55" s="1"/>
  <c r="C311" i="55"/>
  <c r="A190" i="12"/>
  <c r="C189" i="12"/>
  <c r="B198" i="41"/>
  <c r="D198" i="41"/>
  <c r="C198" i="41"/>
  <c r="E198" i="41"/>
  <c r="A199" i="41" s="1"/>
  <c r="C306" i="63" l="1"/>
  <c r="D306" i="63" s="1"/>
  <c r="B307" i="63"/>
  <c r="A307" i="63"/>
  <c r="E306" i="63"/>
  <c r="E199" i="41"/>
  <c r="A200" i="41" s="1"/>
  <c r="B199" i="41"/>
  <c r="D199" i="41"/>
  <c r="C199" i="41"/>
  <c r="E189" i="12"/>
  <c r="D189" i="12" s="1"/>
  <c r="B190" i="12" s="1"/>
  <c r="D311" i="55"/>
  <c r="E311" i="55" s="1"/>
  <c r="C312" i="55"/>
  <c r="F311" i="55"/>
  <c r="A312" i="55" s="1"/>
  <c r="B312" i="55" s="1"/>
  <c r="C157" i="17"/>
  <c r="E157" i="17" s="1"/>
  <c r="B157" i="17"/>
  <c r="A158" i="17" l="1"/>
  <c r="D157" i="17"/>
  <c r="A191" i="12"/>
  <c r="C190" i="12"/>
  <c r="E190" i="12" s="1"/>
  <c r="F312" i="55"/>
  <c r="A313" i="55" s="1"/>
  <c r="B313" i="55" s="1"/>
  <c r="D312" i="55"/>
  <c r="E312" i="55" s="1"/>
  <c r="C313" i="55"/>
  <c r="C307" i="63"/>
  <c r="D307" i="63" s="1"/>
  <c r="B308" i="63"/>
  <c r="E307" i="63"/>
  <c r="A308" i="63"/>
  <c r="C200" i="41"/>
  <c r="E200" i="41"/>
  <c r="A201" i="41" s="1"/>
  <c r="B200" i="41"/>
  <c r="D200" i="41"/>
  <c r="B201" i="41" l="1"/>
  <c r="D201" i="41"/>
  <c r="C201" i="41"/>
  <c r="E201" i="41"/>
  <c r="A202" i="41" s="1"/>
  <c r="D190" i="12"/>
  <c r="B191" i="12" s="1"/>
  <c r="C308" i="63"/>
  <c r="D308" i="63" s="1"/>
  <c r="B309" i="63"/>
  <c r="E308" i="63"/>
  <c r="A309" i="63"/>
  <c r="D313" i="55"/>
  <c r="E313" i="55" s="1"/>
  <c r="C314" i="55"/>
  <c r="F313" i="55"/>
  <c r="A314" i="55" s="1"/>
  <c r="B314" i="55" s="1"/>
  <c r="B158" i="17"/>
  <c r="C158" i="17"/>
  <c r="E158" i="17"/>
  <c r="A159" i="17" s="1"/>
  <c r="B202" i="41" l="1"/>
  <c r="D202" i="41"/>
  <c r="C202" i="41"/>
  <c r="E202" i="41"/>
  <c r="A203" i="41" s="1"/>
  <c r="F314" i="55"/>
  <c r="A315" i="55" s="1"/>
  <c r="B315" i="55" s="1"/>
  <c r="D314" i="55"/>
  <c r="E314" i="55" s="1"/>
  <c r="C315" i="55"/>
  <c r="C309" i="63"/>
  <c r="D309" i="63" s="1"/>
  <c r="B310" i="63"/>
  <c r="E309" i="63"/>
  <c r="A310" i="63"/>
  <c r="D158" i="17"/>
  <c r="B159" i="17" s="1"/>
  <c r="C191" i="12"/>
  <c r="E191" i="12" s="1"/>
  <c r="A192" i="12"/>
  <c r="C159" i="17" l="1"/>
  <c r="E159" i="17"/>
  <c r="E203" i="41"/>
  <c r="A204" i="41" s="1"/>
  <c r="B203" i="41"/>
  <c r="D203" i="41"/>
  <c r="C203" i="41"/>
  <c r="D315" i="55"/>
  <c r="E315" i="55" s="1"/>
  <c r="C316" i="55"/>
  <c r="F315" i="55"/>
  <c r="A316" i="55" s="1"/>
  <c r="B316" i="55" s="1"/>
  <c r="D191" i="12"/>
  <c r="B192" i="12" s="1"/>
  <c r="C310" i="63"/>
  <c r="D310" i="63" s="1"/>
  <c r="B311" i="63"/>
  <c r="A311" i="63"/>
  <c r="E310" i="63"/>
  <c r="C311" i="63" l="1"/>
  <c r="D311" i="63" s="1"/>
  <c r="B312" i="63"/>
  <c r="E311" i="63"/>
  <c r="A312" i="63"/>
  <c r="F316" i="55"/>
  <c r="A317" i="55" s="1"/>
  <c r="B317" i="55" s="1"/>
  <c r="D316" i="55"/>
  <c r="E316" i="55" s="1"/>
  <c r="C317" i="55"/>
  <c r="C204" i="41"/>
  <c r="E204" i="41"/>
  <c r="A205" i="41" s="1"/>
  <c r="B204" i="41"/>
  <c r="D204" i="41"/>
  <c r="A193" i="12"/>
  <c r="C192" i="12"/>
  <c r="E192" i="12" s="1"/>
  <c r="A160" i="17"/>
  <c r="D159" i="17"/>
  <c r="B160" i="17" l="1"/>
  <c r="B205" i="41"/>
  <c r="D205" i="41"/>
  <c r="C205" i="41"/>
  <c r="E205" i="41"/>
  <c r="A206" i="41" s="1"/>
  <c r="D317" i="55"/>
  <c r="E317" i="55" s="1"/>
  <c r="C318" i="55"/>
  <c r="F317" i="55"/>
  <c r="A318" i="55" s="1"/>
  <c r="B318" i="55" s="1"/>
  <c r="D192" i="12"/>
  <c r="B193" i="12" s="1"/>
  <c r="C312" i="63"/>
  <c r="D312" i="63" s="1"/>
  <c r="B313" i="63"/>
  <c r="E312" i="63"/>
  <c r="A313" i="63"/>
  <c r="A194" i="12" l="1"/>
  <c r="C193" i="12"/>
  <c r="B206" i="41"/>
  <c r="D206" i="41"/>
  <c r="C206" i="41"/>
  <c r="E206" i="41"/>
  <c r="A207" i="41" s="1"/>
  <c r="C160" i="17"/>
  <c r="E160" i="17" s="1"/>
  <c r="C313" i="63"/>
  <c r="D313" i="63" s="1"/>
  <c r="B314" i="63"/>
  <c r="E313" i="63"/>
  <c r="A314" i="63"/>
  <c r="F318" i="55"/>
  <c r="A319" i="55" s="1"/>
  <c r="B319" i="55" s="1"/>
  <c r="D318" i="55"/>
  <c r="E318" i="55" s="1"/>
  <c r="C319" i="55"/>
  <c r="A161" i="17" l="1"/>
  <c r="D160" i="17"/>
  <c r="C314" i="63"/>
  <c r="D314" i="63" s="1"/>
  <c r="B315" i="63"/>
  <c r="A315" i="63"/>
  <c r="E314" i="63"/>
  <c r="D319" i="55"/>
  <c r="E319" i="55" s="1"/>
  <c r="C320" i="55"/>
  <c r="F319" i="55"/>
  <c r="A320" i="55" s="1"/>
  <c r="B320" i="55" s="1"/>
  <c r="E207" i="41"/>
  <c r="A208" i="41" s="1"/>
  <c r="B207" i="41"/>
  <c r="D207" i="41"/>
  <c r="C207" i="41"/>
  <c r="E193" i="12"/>
  <c r="D193" i="12" s="1"/>
  <c r="B194" i="12" s="1"/>
  <c r="A195" i="12" l="1"/>
  <c r="C194" i="12"/>
  <c r="C315" i="63"/>
  <c r="D315" i="63" s="1"/>
  <c r="B316" i="63"/>
  <c r="E315" i="63"/>
  <c r="A316" i="63"/>
  <c r="C208" i="41"/>
  <c r="E208" i="41"/>
  <c r="A209" i="41" s="1"/>
  <c r="B208" i="41"/>
  <c r="D208" i="41"/>
  <c r="F320" i="55"/>
  <c r="A321" i="55" s="1"/>
  <c r="B321" i="55" s="1"/>
  <c r="D320" i="55"/>
  <c r="E320" i="55" s="1"/>
  <c r="C321" i="55"/>
  <c r="B161" i="17"/>
  <c r="C161" i="17" s="1"/>
  <c r="E161" i="17" l="1"/>
  <c r="D321" i="55"/>
  <c r="E321" i="55" s="1"/>
  <c r="C322" i="55"/>
  <c r="F321" i="55"/>
  <c r="A322" i="55" s="1"/>
  <c r="B322" i="55" s="1"/>
  <c r="B209" i="41"/>
  <c r="D209" i="41"/>
  <c r="C209" i="41"/>
  <c r="E209" i="41"/>
  <c r="A210" i="41" s="1"/>
  <c r="C316" i="63"/>
  <c r="D316" i="63" s="1"/>
  <c r="B317" i="63"/>
  <c r="E316" i="63"/>
  <c r="A317" i="63"/>
  <c r="E194" i="12"/>
  <c r="D194" i="12" s="1"/>
  <c r="B195" i="12" s="1"/>
  <c r="C195" i="12" l="1"/>
  <c r="E195" i="12"/>
  <c r="A196" i="12"/>
  <c r="B210" i="41"/>
  <c r="D210" i="41"/>
  <c r="C210" i="41"/>
  <c r="E210" i="41"/>
  <c r="A211" i="41" s="1"/>
  <c r="F322" i="55"/>
  <c r="A323" i="55" s="1"/>
  <c r="B323" i="55" s="1"/>
  <c r="D322" i="55"/>
  <c r="E322" i="55" s="1"/>
  <c r="C323" i="55"/>
  <c r="C317" i="63"/>
  <c r="D317" i="63" s="1"/>
  <c r="B318" i="63"/>
  <c r="E317" i="63"/>
  <c r="A318" i="63"/>
  <c r="A162" i="17"/>
  <c r="D161" i="17"/>
  <c r="E211" i="41" l="1"/>
  <c r="A212" i="41" s="1"/>
  <c r="B211" i="41"/>
  <c r="D211" i="41"/>
  <c r="C211" i="41"/>
  <c r="C318" i="63"/>
  <c r="D318" i="63" s="1"/>
  <c r="B319" i="63"/>
  <c r="A319" i="63"/>
  <c r="E318" i="63"/>
  <c r="D323" i="55"/>
  <c r="E323" i="55" s="1"/>
  <c r="C324" i="55"/>
  <c r="F323" i="55"/>
  <c r="A324" i="55" s="1"/>
  <c r="B324" i="55" s="1"/>
  <c r="B162" i="17"/>
  <c r="C162" i="17" s="1"/>
  <c r="D195" i="12"/>
  <c r="B196" i="12" s="1"/>
  <c r="A197" i="12" l="1"/>
  <c r="C196" i="12"/>
  <c r="E196" i="12" s="1"/>
  <c r="E162" i="17"/>
  <c r="F324" i="55"/>
  <c r="A325" i="55" s="1"/>
  <c r="B325" i="55" s="1"/>
  <c r="D324" i="55"/>
  <c r="E324" i="55" s="1"/>
  <c r="C325" i="55"/>
  <c r="C319" i="63"/>
  <c r="D319" i="63" s="1"/>
  <c r="B320" i="63"/>
  <c r="E319" i="63"/>
  <c r="A320" i="63"/>
  <c r="C212" i="41"/>
  <c r="E212" i="41"/>
  <c r="A213" i="41" s="1"/>
  <c r="B212" i="41"/>
  <c r="D212" i="41"/>
  <c r="D325" i="55" l="1"/>
  <c r="E325" i="55" s="1"/>
  <c r="C326" i="55"/>
  <c r="F325" i="55"/>
  <c r="A326" i="55" s="1"/>
  <c r="B326" i="55" s="1"/>
  <c r="D196" i="12"/>
  <c r="B197" i="12" s="1"/>
  <c r="B213" i="41"/>
  <c r="D213" i="41"/>
  <c r="C213" i="41"/>
  <c r="E213" i="41"/>
  <c r="A214" i="41" s="1"/>
  <c r="C320" i="63"/>
  <c r="D320" i="63" s="1"/>
  <c r="B321" i="63"/>
  <c r="E320" i="63"/>
  <c r="A321" i="63"/>
  <c r="A163" i="17"/>
  <c r="D162" i="17"/>
  <c r="B214" i="41" l="1"/>
  <c r="D214" i="41"/>
  <c r="C214" i="41"/>
  <c r="E214" i="41"/>
  <c r="A215" i="41" s="1"/>
  <c r="A198" i="12"/>
  <c r="C197" i="12"/>
  <c r="E197" i="12" s="1"/>
  <c r="C321" i="63"/>
  <c r="D321" i="63" s="1"/>
  <c r="B322" i="63"/>
  <c r="E321" i="63"/>
  <c r="A322" i="63"/>
  <c r="B163" i="17"/>
  <c r="C163" i="17"/>
  <c r="E163" i="17"/>
  <c r="A164" i="17" s="1"/>
  <c r="F326" i="55"/>
  <c r="A327" i="55" s="1"/>
  <c r="B327" i="55" s="1"/>
  <c r="D326" i="55"/>
  <c r="E326" i="55" s="1"/>
  <c r="C327" i="55"/>
  <c r="E215" i="41" l="1"/>
  <c r="A216" i="41" s="1"/>
  <c r="B215" i="41"/>
  <c r="D215" i="41"/>
  <c r="C215" i="41"/>
  <c r="D197" i="12"/>
  <c r="B198" i="12" s="1"/>
  <c r="D327" i="55"/>
  <c r="E327" i="55" s="1"/>
  <c r="C328" i="55"/>
  <c r="F327" i="55"/>
  <c r="A328" i="55" s="1"/>
  <c r="B328" i="55" s="1"/>
  <c r="D163" i="17"/>
  <c r="B164" i="17" s="1"/>
  <c r="C322" i="63"/>
  <c r="D322" i="63" s="1"/>
  <c r="B323" i="63"/>
  <c r="A323" i="63"/>
  <c r="E322" i="63"/>
  <c r="C164" i="17" l="1"/>
  <c r="E164" i="17" s="1"/>
  <c r="C323" i="63"/>
  <c r="D323" i="63" s="1"/>
  <c r="B324" i="63"/>
  <c r="E323" i="63"/>
  <c r="A324" i="63"/>
  <c r="F328" i="55"/>
  <c r="A329" i="55" s="1"/>
  <c r="B329" i="55" s="1"/>
  <c r="D328" i="55"/>
  <c r="E328" i="55" s="1"/>
  <c r="C329" i="55"/>
  <c r="A199" i="12"/>
  <c r="C198" i="12"/>
  <c r="E198" i="12" s="1"/>
  <c r="C216" i="41"/>
  <c r="E216" i="41"/>
  <c r="A217" i="41" s="1"/>
  <c r="B216" i="41"/>
  <c r="D216" i="41"/>
  <c r="A165" i="17" l="1"/>
  <c r="D164" i="17"/>
  <c r="B217" i="41"/>
  <c r="D217" i="41"/>
  <c r="C217" i="41"/>
  <c r="E217" i="41"/>
  <c r="A218" i="41" s="1"/>
  <c r="C324" i="63"/>
  <c r="D324" i="63" s="1"/>
  <c r="B325" i="63"/>
  <c r="E324" i="63"/>
  <c r="A325" i="63"/>
  <c r="D198" i="12"/>
  <c r="B199" i="12" s="1"/>
  <c r="D329" i="55"/>
  <c r="E329" i="55" s="1"/>
  <c r="C330" i="55"/>
  <c r="F329" i="55"/>
  <c r="A330" i="55" s="1"/>
  <c r="B330" i="55" s="1"/>
  <c r="F330" i="55" l="1"/>
  <c r="A331" i="55" s="1"/>
  <c r="B331" i="55" s="1"/>
  <c r="D330" i="55"/>
  <c r="E330" i="55" s="1"/>
  <c r="C331" i="55"/>
  <c r="C199" i="12"/>
  <c r="E199" i="12"/>
  <c r="A200" i="12"/>
  <c r="C325" i="63"/>
  <c r="D325" i="63" s="1"/>
  <c r="B326" i="63"/>
  <c r="E325" i="63"/>
  <c r="A326" i="63"/>
  <c r="B218" i="41"/>
  <c r="D218" i="41"/>
  <c r="C218" i="41"/>
  <c r="E218" i="41"/>
  <c r="A219" i="41" s="1"/>
  <c r="B165" i="17"/>
  <c r="C165" i="17" l="1"/>
  <c r="E165" i="17" s="1"/>
  <c r="D199" i="12"/>
  <c r="B200" i="12" s="1"/>
  <c r="E219" i="41"/>
  <c r="A220" i="41" s="1"/>
  <c r="B219" i="41"/>
  <c r="D219" i="41"/>
  <c r="C219" i="41"/>
  <c r="D331" i="55"/>
  <c r="E331" i="55" s="1"/>
  <c r="C332" i="55"/>
  <c r="F331" i="55"/>
  <c r="A332" i="55" s="1"/>
  <c r="B332" i="55" s="1"/>
  <c r="C326" i="63"/>
  <c r="D326" i="63" s="1"/>
  <c r="B327" i="63"/>
  <c r="A327" i="63"/>
  <c r="E326" i="63"/>
  <c r="A166" i="17" l="1"/>
  <c r="D165" i="17"/>
  <c r="C220" i="41"/>
  <c r="E220" i="41"/>
  <c r="A221" i="41" s="1"/>
  <c r="B220" i="41"/>
  <c r="D220" i="41"/>
  <c r="C327" i="63"/>
  <c r="D327" i="63" s="1"/>
  <c r="B328" i="63"/>
  <c r="E327" i="63"/>
  <c r="A328" i="63"/>
  <c r="A201" i="12"/>
  <c r="C200" i="12"/>
  <c r="E200" i="12" s="1"/>
  <c r="F332" i="55"/>
  <c r="A333" i="55" s="1"/>
  <c r="B333" i="55" s="1"/>
  <c r="D332" i="55"/>
  <c r="E332" i="55" s="1"/>
  <c r="C333" i="55"/>
  <c r="C328" i="63" l="1"/>
  <c r="D328" i="63" s="1"/>
  <c r="B329" i="63"/>
  <c r="E328" i="63"/>
  <c r="A329" i="63"/>
  <c r="B221" i="41"/>
  <c r="D221" i="41"/>
  <c r="C221" i="41"/>
  <c r="E221" i="41"/>
  <c r="A222" i="41" s="1"/>
  <c r="D333" i="55"/>
  <c r="E333" i="55" s="1"/>
  <c r="C334" i="55"/>
  <c r="F333" i="55"/>
  <c r="A334" i="55" s="1"/>
  <c r="B334" i="55" s="1"/>
  <c r="D200" i="12"/>
  <c r="B201" i="12" s="1"/>
  <c r="B166" i="17"/>
  <c r="C166" i="17" s="1"/>
  <c r="A202" i="12" l="1"/>
  <c r="C201" i="12"/>
  <c r="E201" i="12" s="1"/>
  <c r="B222" i="41"/>
  <c r="D222" i="41"/>
  <c r="C222" i="41"/>
  <c r="E222" i="41"/>
  <c r="A223" i="41" s="1"/>
  <c r="E166" i="17"/>
  <c r="F334" i="55"/>
  <c r="A335" i="55" s="1"/>
  <c r="B335" i="55" s="1"/>
  <c r="D334" i="55"/>
  <c r="E334" i="55" s="1"/>
  <c r="C335" i="55"/>
  <c r="C329" i="63"/>
  <c r="D329" i="63" s="1"/>
  <c r="B330" i="63"/>
  <c r="E329" i="63"/>
  <c r="A330" i="63"/>
  <c r="D335" i="55" l="1"/>
  <c r="E335" i="55" s="1"/>
  <c r="C336" i="55"/>
  <c r="F335" i="55"/>
  <c r="A336" i="55" s="1"/>
  <c r="B336" i="55" s="1"/>
  <c r="E223" i="41"/>
  <c r="A224" i="41" s="1"/>
  <c r="B223" i="41"/>
  <c r="D223" i="41"/>
  <c r="C223" i="41"/>
  <c r="D201" i="12"/>
  <c r="B202" i="12" s="1"/>
  <c r="C330" i="63"/>
  <c r="D330" i="63" s="1"/>
  <c r="B331" i="63"/>
  <c r="A331" i="63"/>
  <c r="E330" i="63"/>
  <c r="A167" i="17"/>
  <c r="D166" i="17"/>
  <c r="A203" i="12" l="1"/>
  <c r="C202" i="12"/>
  <c r="C224" i="41"/>
  <c r="E224" i="41"/>
  <c r="A225" i="41" s="1"/>
  <c r="B224" i="41"/>
  <c r="D224" i="41"/>
  <c r="C331" i="63"/>
  <c r="D331" i="63" s="1"/>
  <c r="B332" i="63"/>
  <c r="A332" i="63"/>
  <c r="E331" i="63"/>
  <c r="F336" i="55"/>
  <c r="A337" i="55" s="1"/>
  <c r="B337" i="55" s="1"/>
  <c r="D336" i="55"/>
  <c r="E336" i="55" s="1"/>
  <c r="C337" i="55"/>
  <c r="B167" i="17"/>
  <c r="C167" i="17"/>
  <c r="E167" i="17" s="1"/>
  <c r="A168" i="17" l="1"/>
  <c r="D167" i="17"/>
  <c r="D337" i="55"/>
  <c r="E337" i="55" s="1"/>
  <c r="C338" i="55"/>
  <c r="F337" i="55"/>
  <c r="A338" i="55" s="1"/>
  <c r="B338" i="55" s="1"/>
  <c r="C332" i="63"/>
  <c r="D332" i="63" s="1"/>
  <c r="B333" i="63"/>
  <c r="A333" i="63"/>
  <c r="E332" i="63"/>
  <c r="B225" i="41"/>
  <c r="D225" i="41"/>
  <c r="C225" i="41"/>
  <c r="E225" i="41"/>
  <c r="A226" i="41" s="1"/>
  <c r="E202" i="12"/>
  <c r="D202" i="12" s="1"/>
  <c r="B203" i="12" s="1"/>
  <c r="C203" i="12" l="1"/>
  <c r="E203" i="12" s="1"/>
  <c r="A204" i="12"/>
  <c r="C333" i="63"/>
  <c r="D333" i="63" s="1"/>
  <c r="B334" i="63"/>
  <c r="A334" i="63"/>
  <c r="E333" i="63"/>
  <c r="B226" i="41"/>
  <c r="D226" i="41"/>
  <c r="C226" i="41"/>
  <c r="E226" i="41"/>
  <c r="A227" i="41" s="1"/>
  <c r="F338" i="55"/>
  <c r="A339" i="55" s="1"/>
  <c r="B339" i="55" s="1"/>
  <c r="D338" i="55"/>
  <c r="E338" i="55" s="1"/>
  <c r="C339" i="55"/>
  <c r="B168" i="17"/>
  <c r="C168" i="17" s="1"/>
  <c r="E168" i="17" l="1"/>
  <c r="E227" i="41"/>
  <c r="A228" i="41" s="1"/>
  <c r="B227" i="41"/>
  <c r="D227" i="41"/>
  <c r="C227" i="41"/>
  <c r="D339" i="55"/>
  <c r="E339" i="55" s="1"/>
  <c r="C340" i="55"/>
  <c r="F339" i="55"/>
  <c r="A340" i="55" s="1"/>
  <c r="B340" i="55" s="1"/>
  <c r="C334" i="63"/>
  <c r="D334" i="63" s="1"/>
  <c r="B335" i="63"/>
  <c r="A335" i="63"/>
  <c r="E334" i="63"/>
  <c r="D203" i="12"/>
  <c r="B204" i="12" s="1"/>
  <c r="F340" i="55" l="1"/>
  <c r="A341" i="55" s="1"/>
  <c r="B341" i="55" s="1"/>
  <c r="D340" i="55"/>
  <c r="E340" i="55" s="1"/>
  <c r="C341" i="55"/>
  <c r="C228" i="41"/>
  <c r="E228" i="41"/>
  <c r="A229" i="41" s="1"/>
  <c r="B228" i="41"/>
  <c r="D228" i="41"/>
  <c r="C335" i="63"/>
  <c r="D335" i="63" s="1"/>
  <c r="B336" i="63"/>
  <c r="A336" i="63"/>
  <c r="E335" i="63"/>
  <c r="A205" i="12"/>
  <c r="C204" i="12"/>
  <c r="E204" i="12" s="1"/>
  <c r="A169" i="17"/>
  <c r="D168" i="17"/>
  <c r="C336" i="63" l="1"/>
  <c r="D336" i="63" s="1"/>
  <c r="B337" i="63"/>
  <c r="A337" i="63"/>
  <c r="E336" i="63"/>
  <c r="B169" i="17"/>
  <c r="C169" i="17" s="1"/>
  <c r="D341" i="55"/>
  <c r="E341" i="55" s="1"/>
  <c r="C342" i="55"/>
  <c r="F341" i="55"/>
  <c r="A342" i="55" s="1"/>
  <c r="B342" i="55" s="1"/>
  <c r="D204" i="12"/>
  <c r="B205" i="12" s="1"/>
  <c r="B229" i="41"/>
  <c r="D229" i="41"/>
  <c r="C229" i="41"/>
  <c r="E229" i="41"/>
  <c r="A230" i="41" s="1"/>
  <c r="B230" i="41" l="1"/>
  <c r="D230" i="41"/>
  <c r="C230" i="41"/>
  <c r="E230" i="41"/>
  <c r="A231" i="41" s="1"/>
  <c r="A206" i="12"/>
  <c r="C205" i="12"/>
  <c r="E205" i="12" s="1"/>
  <c r="F342" i="55"/>
  <c r="A343" i="55" s="1"/>
  <c r="B343" i="55" s="1"/>
  <c r="D342" i="55"/>
  <c r="E342" i="55" s="1"/>
  <c r="C343" i="55"/>
  <c r="E169" i="17"/>
  <c r="C337" i="63"/>
  <c r="D337" i="63" s="1"/>
  <c r="B338" i="63"/>
  <c r="A338" i="63"/>
  <c r="E337" i="63"/>
  <c r="A170" i="17" l="1"/>
  <c r="D169" i="17"/>
  <c r="E231" i="41"/>
  <c r="A232" i="41" s="1"/>
  <c r="B231" i="41"/>
  <c r="D231" i="41"/>
  <c r="C231" i="41"/>
  <c r="D343" i="55"/>
  <c r="E343" i="55" s="1"/>
  <c r="C344" i="55"/>
  <c r="F343" i="55"/>
  <c r="A344" i="55" s="1"/>
  <c r="B344" i="55" s="1"/>
  <c r="D205" i="12"/>
  <c r="B206" i="12" s="1"/>
  <c r="C338" i="63"/>
  <c r="D338" i="63" s="1"/>
  <c r="B339" i="63"/>
  <c r="A339" i="63"/>
  <c r="E338" i="63"/>
  <c r="C339" i="63" l="1"/>
  <c r="D339" i="63" s="1"/>
  <c r="B340" i="63"/>
  <c r="A340" i="63"/>
  <c r="E339" i="63"/>
  <c r="F344" i="55"/>
  <c r="A345" i="55" s="1"/>
  <c r="B345" i="55" s="1"/>
  <c r="D344" i="55"/>
  <c r="E344" i="55" s="1"/>
  <c r="C345" i="55"/>
  <c r="C232" i="41"/>
  <c r="E232" i="41"/>
  <c r="A233" i="41" s="1"/>
  <c r="B232" i="41"/>
  <c r="D232" i="41"/>
  <c r="A207" i="12"/>
  <c r="C206" i="12"/>
  <c r="E206" i="12" s="1"/>
  <c r="B170" i="17"/>
  <c r="C170" i="17"/>
  <c r="E170" i="17"/>
  <c r="A171" i="17" s="1"/>
  <c r="B233" i="41" l="1"/>
  <c r="D233" i="41"/>
  <c r="C233" i="41"/>
  <c r="E233" i="41"/>
  <c r="A234" i="41" s="1"/>
  <c r="D206" i="12"/>
  <c r="B207" i="12" s="1"/>
  <c r="D345" i="55"/>
  <c r="E345" i="55" s="1"/>
  <c r="C346" i="55"/>
  <c r="F345" i="55"/>
  <c r="A346" i="55" s="1"/>
  <c r="B346" i="55" s="1"/>
  <c r="C340" i="63"/>
  <c r="D340" i="63" s="1"/>
  <c r="B341" i="63"/>
  <c r="A341" i="63"/>
  <c r="E340" i="63"/>
  <c r="D170" i="17"/>
  <c r="B171" i="17" s="1"/>
  <c r="C171" i="17" l="1"/>
  <c r="E171" i="17" s="1"/>
  <c r="B234" i="41"/>
  <c r="D234" i="41"/>
  <c r="C234" i="41"/>
  <c r="E234" i="41"/>
  <c r="A235" i="41" s="1"/>
  <c r="F346" i="55"/>
  <c r="A347" i="55" s="1"/>
  <c r="B347" i="55" s="1"/>
  <c r="D346" i="55"/>
  <c r="E346" i="55" s="1"/>
  <c r="C347" i="55"/>
  <c r="C341" i="63"/>
  <c r="D341" i="63" s="1"/>
  <c r="B342" i="63"/>
  <c r="A342" i="63"/>
  <c r="E341" i="63"/>
  <c r="C207" i="12"/>
  <c r="E207" i="12"/>
  <c r="A208" i="12"/>
  <c r="A172" i="17" l="1"/>
  <c r="D171" i="17"/>
  <c r="C342" i="63"/>
  <c r="D342" i="63" s="1"/>
  <c r="B343" i="63"/>
  <c r="A343" i="63"/>
  <c r="E342" i="63"/>
  <c r="E235" i="41"/>
  <c r="A236" i="41" s="1"/>
  <c r="B235" i="41"/>
  <c r="D235" i="41"/>
  <c r="C235" i="41"/>
  <c r="D207" i="12"/>
  <c r="B208" i="12" s="1"/>
  <c r="D347" i="55"/>
  <c r="E347" i="55" s="1"/>
  <c r="C348" i="55"/>
  <c r="F347" i="55"/>
  <c r="A348" i="55" s="1"/>
  <c r="B348" i="55" s="1"/>
  <c r="C343" i="63" l="1"/>
  <c r="D343" i="63" s="1"/>
  <c r="B344" i="63"/>
  <c r="A344" i="63"/>
  <c r="E343" i="63"/>
  <c r="C236" i="41"/>
  <c r="E236" i="41"/>
  <c r="A237" i="41" s="1"/>
  <c r="B236" i="41"/>
  <c r="D236" i="41"/>
  <c r="A209" i="12"/>
  <c r="C208" i="12"/>
  <c r="E208" i="12" s="1"/>
  <c r="F348" i="55"/>
  <c r="A349" i="55" s="1"/>
  <c r="B349" i="55" s="1"/>
  <c r="D348" i="55"/>
  <c r="E348" i="55" s="1"/>
  <c r="C349" i="55"/>
  <c r="B172" i="17"/>
  <c r="E172" i="17" s="1"/>
  <c r="C172" i="17"/>
  <c r="A173" i="17" l="1"/>
  <c r="D172" i="17"/>
  <c r="D349" i="55"/>
  <c r="E349" i="55" s="1"/>
  <c r="C350" i="55"/>
  <c r="F349" i="55"/>
  <c r="A350" i="55" s="1"/>
  <c r="B350" i="55" s="1"/>
  <c r="D208" i="12"/>
  <c r="B209" i="12" s="1"/>
  <c r="B237" i="41"/>
  <c r="D237" i="41"/>
  <c r="C237" i="41"/>
  <c r="E237" i="41"/>
  <c r="A238" i="41" s="1"/>
  <c r="C344" i="63"/>
  <c r="D344" i="63" s="1"/>
  <c r="B345" i="63"/>
  <c r="A345" i="63"/>
  <c r="E344" i="63"/>
  <c r="C345" i="63" l="1"/>
  <c r="D345" i="63" s="1"/>
  <c r="B346" i="63"/>
  <c r="A346" i="63"/>
  <c r="E345" i="63"/>
  <c r="F350" i="55"/>
  <c r="A351" i="55" s="1"/>
  <c r="B351" i="55" s="1"/>
  <c r="D350" i="55"/>
  <c r="E350" i="55" s="1"/>
  <c r="C351" i="55"/>
  <c r="B238" i="41"/>
  <c r="D238" i="41"/>
  <c r="C238" i="41"/>
  <c r="E238" i="41"/>
  <c r="A239" i="41" s="1"/>
  <c r="A210" i="12"/>
  <c r="C209" i="12"/>
  <c r="E209" i="12"/>
  <c r="B173" i="17"/>
  <c r="C173" i="17" s="1"/>
  <c r="E173" i="17" l="1"/>
  <c r="E239" i="41"/>
  <c r="A240" i="41" s="1"/>
  <c r="B239" i="41"/>
  <c r="D239" i="41"/>
  <c r="C239" i="41"/>
  <c r="D351" i="55"/>
  <c r="E351" i="55" s="1"/>
  <c r="C352" i="55"/>
  <c r="F351" i="55"/>
  <c r="A352" i="55" s="1"/>
  <c r="B352" i="55" s="1"/>
  <c r="D209" i="12"/>
  <c r="B210" i="12" s="1"/>
  <c r="C346" i="63"/>
  <c r="D346" i="63" s="1"/>
  <c r="B347" i="63"/>
  <c r="A347" i="63"/>
  <c r="E346" i="63"/>
  <c r="C347" i="63" l="1"/>
  <c r="D347" i="63" s="1"/>
  <c r="B348" i="63"/>
  <c r="A348" i="63"/>
  <c r="E347" i="63"/>
  <c r="F352" i="55"/>
  <c r="A353" i="55" s="1"/>
  <c r="B353" i="55" s="1"/>
  <c r="D352" i="55"/>
  <c r="E352" i="55" s="1"/>
  <c r="C353" i="55"/>
  <c r="C240" i="41"/>
  <c r="E240" i="41"/>
  <c r="A241" i="41" s="1"/>
  <c r="B240" i="41"/>
  <c r="D240" i="41"/>
  <c r="A211" i="12"/>
  <c r="C210" i="12"/>
  <c r="E210" i="12" s="1"/>
  <c r="A174" i="17"/>
  <c r="D173" i="17"/>
  <c r="B241" i="41" l="1"/>
  <c r="D241" i="41"/>
  <c r="C241" i="41"/>
  <c r="E241" i="41"/>
  <c r="A242" i="41" s="1"/>
  <c r="B174" i="17"/>
  <c r="C174" i="17" s="1"/>
  <c r="E174" i="17" s="1"/>
  <c r="D210" i="12"/>
  <c r="B211" i="12" s="1"/>
  <c r="D353" i="55"/>
  <c r="E353" i="55" s="1"/>
  <c r="C354" i="55"/>
  <c r="F353" i="55"/>
  <c r="A354" i="55" s="1"/>
  <c r="B354" i="55" s="1"/>
  <c r="C348" i="63"/>
  <c r="D348" i="63" s="1"/>
  <c r="B349" i="63"/>
  <c r="A349" i="63"/>
  <c r="E348" i="63"/>
  <c r="A175" i="17" l="1"/>
  <c r="D174" i="17"/>
  <c r="B242" i="41"/>
  <c r="D242" i="41"/>
  <c r="C242" i="41"/>
  <c r="E242" i="41"/>
  <c r="A243" i="41" s="1"/>
  <c r="F354" i="55"/>
  <c r="A355" i="55" s="1"/>
  <c r="B355" i="55" s="1"/>
  <c r="D354" i="55"/>
  <c r="E354" i="55" s="1"/>
  <c r="C355" i="55"/>
  <c r="C349" i="63"/>
  <c r="D349" i="63" s="1"/>
  <c r="B350" i="63"/>
  <c r="A350" i="63"/>
  <c r="E349" i="63"/>
  <c r="C211" i="12"/>
  <c r="E211" i="12"/>
  <c r="A212" i="12"/>
  <c r="C350" i="63" l="1"/>
  <c r="D350" i="63" s="1"/>
  <c r="B351" i="63"/>
  <c r="A351" i="63"/>
  <c r="E350" i="63"/>
  <c r="E243" i="41"/>
  <c r="A244" i="41" s="1"/>
  <c r="B243" i="41"/>
  <c r="D243" i="41"/>
  <c r="C243" i="41"/>
  <c r="D211" i="12"/>
  <c r="B212" i="12" s="1"/>
  <c r="D355" i="55"/>
  <c r="E355" i="55" s="1"/>
  <c r="C356" i="55"/>
  <c r="F355" i="55"/>
  <c r="A356" i="55" s="1"/>
  <c r="B356" i="55" s="1"/>
  <c r="B175" i="17"/>
  <c r="C175" i="17" s="1"/>
  <c r="F356" i="55" l="1"/>
  <c r="A357" i="55" s="1"/>
  <c r="B357" i="55" s="1"/>
  <c r="D356" i="55"/>
  <c r="E356" i="55" s="1"/>
  <c r="C357" i="55"/>
  <c r="E175" i="17"/>
  <c r="C351" i="63"/>
  <c r="D351" i="63" s="1"/>
  <c r="B352" i="63"/>
  <c r="A352" i="63"/>
  <c r="E351" i="63"/>
  <c r="A213" i="12"/>
  <c r="C212" i="12"/>
  <c r="E212" i="12" s="1"/>
  <c r="C244" i="41"/>
  <c r="E244" i="41"/>
  <c r="A245" i="41" s="1"/>
  <c r="B244" i="41"/>
  <c r="D244" i="41"/>
  <c r="A176" i="17" l="1"/>
  <c r="D175" i="17"/>
  <c r="D212" i="12"/>
  <c r="B213" i="12" s="1"/>
  <c r="D357" i="55"/>
  <c r="E357" i="55" s="1"/>
  <c r="C358" i="55"/>
  <c r="F357" i="55"/>
  <c r="A358" i="55" s="1"/>
  <c r="B358" i="55" s="1"/>
  <c r="B245" i="41"/>
  <c r="D245" i="41"/>
  <c r="C245" i="41"/>
  <c r="E245" i="41"/>
  <c r="A246" i="41" s="1"/>
  <c r="C352" i="63"/>
  <c r="D352" i="63" s="1"/>
  <c r="B353" i="63"/>
  <c r="A353" i="63"/>
  <c r="E352" i="63"/>
  <c r="C353" i="63" l="1"/>
  <c r="D353" i="63" s="1"/>
  <c r="B354" i="63"/>
  <c r="A354" i="63"/>
  <c r="E353" i="63"/>
  <c r="A214" i="12"/>
  <c r="C213" i="12"/>
  <c r="E213" i="12" s="1"/>
  <c r="B246" i="41"/>
  <c r="D246" i="41"/>
  <c r="C246" i="41"/>
  <c r="E246" i="41"/>
  <c r="A247" i="41" s="1"/>
  <c r="F358" i="55"/>
  <c r="A359" i="55" s="1"/>
  <c r="B359" i="55" s="1"/>
  <c r="D358" i="55"/>
  <c r="E358" i="55" s="1"/>
  <c r="C359" i="55"/>
  <c r="B176" i="17"/>
  <c r="C176" i="17" s="1"/>
  <c r="E176" i="17" l="1"/>
  <c r="E247" i="41"/>
  <c r="A248" i="41" s="1"/>
  <c r="B247" i="41"/>
  <c r="D247" i="41"/>
  <c r="C247" i="41"/>
  <c r="D359" i="55"/>
  <c r="E359" i="55" s="1"/>
  <c r="C360" i="55"/>
  <c r="F359" i="55"/>
  <c r="A360" i="55" s="1"/>
  <c r="B360" i="55" s="1"/>
  <c r="D213" i="12"/>
  <c r="B214" i="12" s="1"/>
  <c r="C354" i="63"/>
  <c r="D354" i="63" s="1"/>
  <c r="B355" i="63"/>
  <c r="A355" i="63"/>
  <c r="E354" i="63"/>
  <c r="C355" i="63" l="1"/>
  <c r="D355" i="63" s="1"/>
  <c r="B356" i="63"/>
  <c r="A356" i="63"/>
  <c r="E355" i="63"/>
  <c r="F360" i="55"/>
  <c r="A361" i="55" s="1"/>
  <c r="B361" i="55" s="1"/>
  <c r="D360" i="55"/>
  <c r="E360" i="55" s="1"/>
  <c r="C361" i="55"/>
  <c r="C248" i="41"/>
  <c r="E248" i="41"/>
  <c r="A249" i="41" s="1"/>
  <c r="B248" i="41"/>
  <c r="D248" i="41"/>
  <c r="A215" i="12"/>
  <c r="C214" i="12"/>
  <c r="E214" i="12" s="1"/>
  <c r="A177" i="17"/>
  <c r="D176" i="17"/>
  <c r="B249" i="41" l="1"/>
  <c r="D249" i="41"/>
  <c r="C249" i="41"/>
  <c r="E249" i="41"/>
  <c r="A250" i="41" s="1"/>
  <c r="B177" i="17"/>
  <c r="C177" i="17" s="1"/>
  <c r="D214" i="12"/>
  <c r="B215" i="12" s="1"/>
  <c r="D361" i="55"/>
  <c r="E361" i="55" s="1"/>
  <c r="C362" i="55"/>
  <c r="F361" i="55"/>
  <c r="A362" i="55" s="1"/>
  <c r="B362" i="55" s="1"/>
  <c r="C356" i="63"/>
  <c r="D356" i="63" s="1"/>
  <c r="B357" i="63"/>
  <c r="A357" i="63"/>
  <c r="E356" i="63"/>
  <c r="B250" i="41" l="1"/>
  <c r="D250" i="41"/>
  <c r="C250" i="41"/>
  <c r="E250" i="41"/>
  <c r="A251" i="41" s="1"/>
  <c r="F362" i="55"/>
  <c r="A363" i="55" s="1"/>
  <c r="B363" i="55" s="1"/>
  <c r="D362" i="55"/>
  <c r="E362" i="55" s="1"/>
  <c r="C363" i="55"/>
  <c r="E177" i="17"/>
  <c r="C357" i="63"/>
  <c r="D357" i="63" s="1"/>
  <c r="B358" i="63"/>
  <c r="A358" i="63"/>
  <c r="E357" i="63"/>
  <c r="C215" i="12"/>
  <c r="A216" i="12"/>
  <c r="A178" i="17" l="1"/>
  <c r="D177" i="17"/>
  <c r="E251" i="41"/>
  <c r="A252" i="41" s="1"/>
  <c r="B251" i="41"/>
  <c r="D251" i="41"/>
  <c r="C251" i="41"/>
  <c r="D363" i="55"/>
  <c r="E363" i="55" s="1"/>
  <c r="C364" i="55"/>
  <c r="F363" i="55"/>
  <c r="A364" i="55" s="1"/>
  <c r="B364" i="55" s="1"/>
  <c r="E215" i="12"/>
  <c r="D215" i="12" s="1"/>
  <c r="B216" i="12" s="1"/>
  <c r="C358" i="63"/>
  <c r="D358" i="63" s="1"/>
  <c r="B359" i="63"/>
  <c r="A359" i="63"/>
  <c r="E358" i="63"/>
  <c r="A217" i="12" l="1"/>
  <c r="C216" i="12"/>
  <c r="E216" i="12" s="1"/>
  <c r="C359" i="63"/>
  <c r="D359" i="63" s="1"/>
  <c r="B360" i="63"/>
  <c r="A360" i="63"/>
  <c r="E359" i="63"/>
  <c r="F364" i="55"/>
  <c r="A365" i="55" s="1"/>
  <c r="B365" i="55" s="1"/>
  <c r="D364" i="55"/>
  <c r="E364" i="55" s="1"/>
  <c r="C365" i="55"/>
  <c r="C252" i="41"/>
  <c r="E252" i="41"/>
  <c r="A253" i="41" s="1"/>
  <c r="B252" i="41"/>
  <c r="D252" i="41"/>
  <c r="B178" i="17"/>
  <c r="C178" i="17"/>
  <c r="E178" i="17" s="1"/>
  <c r="A179" i="17" l="1"/>
  <c r="D178" i="17"/>
  <c r="B253" i="41"/>
  <c r="D253" i="41"/>
  <c r="C253" i="41"/>
  <c r="E253" i="41"/>
  <c r="A254" i="41" s="1"/>
  <c r="D365" i="55"/>
  <c r="E365" i="55" s="1"/>
  <c r="C366" i="55"/>
  <c r="F365" i="55"/>
  <c r="A366" i="55" s="1"/>
  <c r="B366" i="55" s="1"/>
  <c r="D216" i="12"/>
  <c r="B217" i="12" s="1"/>
  <c r="C360" i="63"/>
  <c r="D360" i="63" s="1"/>
  <c r="B361" i="63"/>
  <c r="A361" i="63"/>
  <c r="E360" i="63"/>
  <c r="C361" i="63" l="1"/>
  <c r="D361" i="63" s="1"/>
  <c r="B362" i="63"/>
  <c r="A362" i="63"/>
  <c r="E361" i="63"/>
  <c r="F366" i="55"/>
  <c r="A367" i="55" s="1"/>
  <c r="B367" i="55" s="1"/>
  <c r="D366" i="55"/>
  <c r="E366" i="55" s="1"/>
  <c r="C367" i="55"/>
  <c r="A218" i="12"/>
  <c r="C217" i="12"/>
  <c r="E217" i="12" s="1"/>
  <c r="B254" i="41"/>
  <c r="D254" i="41"/>
  <c r="C254" i="41"/>
  <c r="E254" i="41"/>
  <c r="A255" i="41" s="1"/>
  <c r="B179" i="17"/>
  <c r="C179" i="17"/>
  <c r="E179" i="17" s="1"/>
  <c r="A180" i="17" l="1"/>
  <c r="D179" i="17"/>
  <c r="E255" i="41"/>
  <c r="A256" i="41" s="1"/>
  <c r="B255" i="41"/>
  <c r="D255" i="41"/>
  <c r="C255" i="41"/>
  <c r="D367" i="55"/>
  <c r="E367" i="55" s="1"/>
  <c r="C368" i="55"/>
  <c r="F367" i="55"/>
  <c r="A368" i="55" s="1"/>
  <c r="B368" i="55" s="1"/>
  <c r="D217" i="12"/>
  <c r="B218" i="12" s="1"/>
  <c r="C362" i="63"/>
  <c r="D362" i="63" s="1"/>
  <c r="B363" i="63"/>
  <c r="A363" i="63"/>
  <c r="E362" i="63"/>
  <c r="C363" i="63" l="1"/>
  <c r="D363" i="63" s="1"/>
  <c r="B364" i="63"/>
  <c r="A364" i="63"/>
  <c r="E363" i="63"/>
  <c r="F368" i="55"/>
  <c r="A369" i="55" s="1"/>
  <c r="B369" i="55" s="1"/>
  <c r="D368" i="55"/>
  <c r="E368" i="55" s="1"/>
  <c r="C369" i="55"/>
  <c r="C256" i="41"/>
  <c r="E256" i="41"/>
  <c r="A257" i="41" s="1"/>
  <c r="B256" i="41"/>
  <c r="D256" i="41"/>
  <c r="A219" i="12"/>
  <c r="C218" i="12"/>
  <c r="E218" i="12" s="1"/>
  <c r="B180" i="17"/>
  <c r="C180" i="17" s="1"/>
  <c r="B257" i="41" l="1"/>
  <c r="D257" i="41"/>
  <c r="C257" i="41"/>
  <c r="E257" i="41"/>
  <c r="A258" i="41" s="1"/>
  <c r="E180" i="17"/>
  <c r="D218" i="12"/>
  <c r="B219" i="12" s="1"/>
  <c r="D369" i="55"/>
  <c r="E369" i="55" s="1"/>
  <c r="C370" i="55"/>
  <c r="F369" i="55"/>
  <c r="A370" i="55" s="1"/>
  <c r="B370" i="55" s="1"/>
  <c r="C364" i="63"/>
  <c r="D364" i="63" s="1"/>
  <c r="B365" i="63"/>
  <c r="A365" i="63"/>
  <c r="E364" i="63"/>
  <c r="F370" i="55" l="1"/>
  <c r="A371" i="55" s="1"/>
  <c r="B371" i="55" s="1"/>
  <c r="D370" i="55"/>
  <c r="E370" i="55" s="1"/>
  <c r="C371" i="55"/>
  <c r="B258" i="41"/>
  <c r="D258" i="41"/>
  <c r="C258" i="41"/>
  <c r="E258" i="41"/>
  <c r="A259" i="41" s="1"/>
  <c r="C365" i="63"/>
  <c r="D365" i="63" s="1"/>
  <c r="B366" i="63"/>
  <c r="A366" i="63"/>
  <c r="E365" i="63"/>
  <c r="C219" i="12"/>
  <c r="E219" i="12"/>
  <c r="A220" i="12"/>
  <c r="A181" i="17"/>
  <c r="D180" i="17"/>
  <c r="B181" i="17" l="1"/>
  <c r="C181" i="17" s="1"/>
  <c r="D219" i="12"/>
  <c r="B220" i="12" s="1"/>
  <c r="E259" i="41"/>
  <c r="A260" i="41" s="1"/>
  <c r="B259" i="41"/>
  <c r="D259" i="41"/>
  <c r="C259" i="41"/>
  <c r="D371" i="55"/>
  <c r="E371" i="55" s="1"/>
  <c r="C372" i="55"/>
  <c r="F371" i="55"/>
  <c r="A372" i="55" s="1"/>
  <c r="B372" i="55" s="1"/>
  <c r="C366" i="63"/>
  <c r="D366" i="63" s="1"/>
  <c r="B367" i="63"/>
  <c r="A367" i="63"/>
  <c r="E366" i="63"/>
  <c r="F372" i="55" l="1"/>
  <c r="A373" i="55" s="1"/>
  <c r="B373" i="55" s="1"/>
  <c r="D372" i="55"/>
  <c r="E372" i="55" s="1"/>
  <c r="C373" i="55"/>
  <c r="C260" i="41"/>
  <c r="E260" i="41"/>
  <c r="A261" i="41" s="1"/>
  <c r="B260" i="41"/>
  <c r="D260" i="41"/>
  <c r="E181" i="17"/>
  <c r="C367" i="63"/>
  <c r="D367" i="63" s="1"/>
  <c r="B368" i="63"/>
  <c r="A368" i="63"/>
  <c r="E367" i="63"/>
  <c r="A221" i="12"/>
  <c r="C220" i="12"/>
  <c r="E220" i="12" s="1"/>
  <c r="A182" i="17" l="1"/>
  <c r="D181" i="17"/>
  <c r="D220" i="12"/>
  <c r="B221" i="12" s="1"/>
  <c r="D373" i="55"/>
  <c r="E373" i="55" s="1"/>
  <c r="C374" i="55"/>
  <c r="F373" i="55"/>
  <c r="A374" i="55" s="1"/>
  <c r="B374" i="55" s="1"/>
  <c r="C368" i="63"/>
  <c r="D368" i="63" s="1"/>
  <c r="B369" i="63"/>
  <c r="A369" i="63"/>
  <c r="E368" i="63"/>
  <c r="B261" i="41"/>
  <c r="D261" i="41"/>
  <c r="C261" i="41"/>
  <c r="E261" i="41"/>
  <c r="A262" i="41" s="1"/>
  <c r="C369" i="63" l="1"/>
  <c r="D369" i="63" s="1"/>
  <c r="B370" i="63"/>
  <c r="A370" i="63"/>
  <c r="E369" i="63"/>
  <c r="B262" i="41"/>
  <c r="D262" i="41"/>
  <c r="C262" i="41"/>
  <c r="E262" i="41"/>
  <c r="A263" i="41" s="1"/>
  <c r="A222" i="12"/>
  <c r="C221" i="12"/>
  <c r="E221" i="12"/>
  <c r="F374" i="55"/>
  <c r="A375" i="55" s="1"/>
  <c r="B375" i="55" s="1"/>
  <c r="D374" i="55"/>
  <c r="E374" i="55" s="1"/>
  <c r="C375" i="55"/>
  <c r="B182" i="17"/>
  <c r="C182" i="17" s="1"/>
  <c r="E263" i="41" l="1"/>
  <c r="A264" i="41" s="1"/>
  <c r="B263" i="41"/>
  <c r="D263" i="41"/>
  <c r="C263" i="41"/>
  <c r="E182" i="17"/>
  <c r="D375" i="55"/>
  <c r="E375" i="55" s="1"/>
  <c r="C376" i="55"/>
  <c r="F375" i="55"/>
  <c r="A376" i="55" s="1"/>
  <c r="B376" i="55" s="1"/>
  <c r="D221" i="12"/>
  <c r="B222" i="12" s="1"/>
  <c r="C370" i="63"/>
  <c r="D370" i="63" s="1"/>
  <c r="B371" i="63"/>
  <c r="A371" i="63"/>
  <c r="E370" i="63"/>
  <c r="C371" i="63" l="1"/>
  <c r="D371" i="63" s="1"/>
  <c r="B372" i="63"/>
  <c r="A372" i="63"/>
  <c r="E371" i="63"/>
  <c r="F376" i="55"/>
  <c r="A377" i="55" s="1"/>
  <c r="B377" i="55" s="1"/>
  <c r="D376" i="55"/>
  <c r="E376" i="55" s="1"/>
  <c r="C377" i="55"/>
  <c r="A223" i="12"/>
  <c r="C222" i="12"/>
  <c r="E222" i="12" s="1"/>
  <c r="A183" i="17"/>
  <c r="D182" i="17"/>
  <c r="C264" i="41"/>
  <c r="E264" i="41"/>
  <c r="A265" i="41" s="1"/>
  <c r="B264" i="41"/>
  <c r="D264" i="41"/>
  <c r="B183" i="17" l="1"/>
  <c r="C183" i="17"/>
  <c r="E183" i="17" s="1"/>
  <c r="B265" i="41"/>
  <c r="D265" i="41"/>
  <c r="C265" i="41"/>
  <c r="E265" i="41"/>
  <c r="A266" i="41" s="1"/>
  <c r="D222" i="12"/>
  <c r="B223" i="12" s="1"/>
  <c r="D377" i="55"/>
  <c r="E377" i="55" s="1"/>
  <c r="C378" i="55"/>
  <c r="F377" i="55"/>
  <c r="A378" i="55" s="1"/>
  <c r="B378" i="55" s="1"/>
  <c r="C372" i="63"/>
  <c r="D372" i="63" s="1"/>
  <c r="B373" i="63"/>
  <c r="A373" i="63"/>
  <c r="E372" i="63"/>
  <c r="A184" i="17" l="1"/>
  <c r="D183" i="17"/>
  <c r="B266" i="41"/>
  <c r="D266" i="41"/>
  <c r="C266" i="41"/>
  <c r="E266" i="41"/>
  <c r="A267" i="41" s="1"/>
  <c r="F378" i="55"/>
  <c r="A379" i="55" s="1"/>
  <c r="B379" i="55" s="1"/>
  <c r="D378" i="55"/>
  <c r="E378" i="55" s="1"/>
  <c r="C379" i="55"/>
  <c r="C373" i="63"/>
  <c r="D373" i="63" s="1"/>
  <c r="B374" i="63"/>
  <c r="A374" i="63"/>
  <c r="E373" i="63"/>
  <c r="C223" i="12"/>
  <c r="E223" i="12"/>
  <c r="A224" i="12"/>
  <c r="E267" i="41" l="1"/>
  <c r="A268" i="41" s="1"/>
  <c r="B267" i="41"/>
  <c r="D267" i="41"/>
  <c r="C267" i="41"/>
  <c r="C374" i="63"/>
  <c r="D374" i="63" s="1"/>
  <c r="B375" i="63"/>
  <c r="A375" i="63"/>
  <c r="E374" i="63"/>
  <c r="D223" i="12"/>
  <c r="B224" i="12" s="1"/>
  <c r="D379" i="55"/>
  <c r="E379" i="55" s="1"/>
  <c r="C380" i="55"/>
  <c r="F379" i="55"/>
  <c r="A380" i="55" s="1"/>
  <c r="B380" i="55" s="1"/>
  <c r="B184" i="17"/>
  <c r="F380" i="55" l="1"/>
  <c r="A381" i="55" s="1"/>
  <c r="B381" i="55" s="1"/>
  <c r="D380" i="55"/>
  <c r="E380" i="55" s="1"/>
  <c r="C381" i="55"/>
  <c r="C375" i="63"/>
  <c r="D375" i="63" s="1"/>
  <c r="B376" i="63"/>
  <c r="A376" i="63"/>
  <c r="E375" i="63"/>
  <c r="C184" i="17"/>
  <c r="E184" i="17" s="1"/>
  <c r="A225" i="12"/>
  <c r="C224" i="12"/>
  <c r="C268" i="41"/>
  <c r="E268" i="41"/>
  <c r="A269" i="41" s="1"/>
  <c r="B268" i="41"/>
  <c r="D268" i="41"/>
  <c r="A185" i="17" l="1"/>
  <c r="D184" i="17"/>
  <c r="D381" i="55"/>
  <c r="E381" i="55" s="1"/>
  <c r="C382" i="55"/>
  <c r="F381" i="55"/>
  <c r="A382" i="55" s="1"/>
  <c r="B382" i="55" s="1"/>
  <c r="B269" i="41"/>
  <c r="D269" i="41"/>
  <c r="C269" i="41"/>
  <c r="E269" i="41"/>
  <c r="A270" i="41" s="1"/>
  <c r="C376" i="63"/>
  <c r="D376" i="63" s="1"/>
  <c r="B377" i="63"/>
  <c r="A377" i="63"/>
  <c r="E376" i="63"/>
  <c r="E224" i="12"/>
  <c r="D224" i="12" s="1"/>
  <c r="B225" i="12" s="1"/>
  <c r="A226" i="12" l="1"/>
  <c r="C225" i="12"/>
  <c r="E225" i="12" s="1"/>
  <c r="B270" i="41"/>
  <c r="D270" i="41"/>
  <c r="C270" i="41"/>
  <c r="E270" i="41"/>
  <c r="A271" i="41" s="1"/>
  <c r="C377" i="63"/>
  <c r="D377" i="63" s="1"/>
  <c r="B378" i="63"/>
  <c r="A378" i="63"/>
  <c r="E377" i="63"/>
  <c r="F382" i="55"/>
  <c r="A383" i="55" s="1"/>
  <c r="B383" i="55" s="1"/>
  <c r="D382" i="55"/>
  <c r="E382" i="55" s="1"/>
  <c r="C383" i="55"/>
  <c r="B185" i="17"/>
  <c r="C185" i="17" s="1"/>
  <c r="E185" i="17" l="1"/>
  <c r="E271" i="41"/>
  <c r="A272" i="41" s="1"/>
  <c r="B271" i="41"/>
  <c r="D271" i="41"/>
  <c r="C271" i="41"/>
  <c r="D383" i="55"/>
  <c r="E383" i="55" s="1"/>
  <c r="C384" i="55"/>
  <c r="F383" i="55"/>
  <c r="A384" i="55" s="1"/>
  <c r="B384" i="55" s="1"/>
  <c r="D225" i="12"/>
  <c r="B226" i="12" s="1"/>
  <c r="C378" i="63"/>
  <c r="D378" i="63" s="1"/>
  <c r="B379" i="63"/>
  <c r="A379" i="63"/>
  <c r="E378" i="63"/>
  <c r="C379" i="63" l="1"/>
  <c r="D379" i="63" s="1"/>
  <c r="B380" i="63"/>
  <c r="A380" i="63"/>
  <c r="E379" i="63"/>
  <c r="F384" i="55"/>
  <c r="A385" i="55" s="1"/>
  <c r="B385" i="55" s="1"/>
  <c r="D384" i="55"/>
  <c r="E384" i="55" s="1"/>
  <c r="C385" i="55"/>
  <c r="C272" i="41"/>
  <c r="E272" i="41"/>
  <c r="A273" i="41" s="1"/>
  <c r="B272" i="41"/>
  <c r="D272" i="41"/>
  <c r="A227" i="12"/>
  <c r="C226" i="12"/>
  <c r="E226" i="12" s="1"/>
  <c r="A186" i="17"/>
  <c r="D185" i="17"/>
  <c r="B186" i="17" l="1"/>
  <c r="C186" i="17"/>
  <c r="E186" i="17" s="1"/>
  <c r="D226" i="12"/>
  <c r="B227" i="12" s="1"/>
  <c r="D385" i="55"/>
  <c r="E385" i="55" s="1"/>
  <c r="C386" i="55"/>
  <c r="F385" i="55"/>
  <c r="A386" i="55" s="1"/>
  <c r="B386" i="55" s="1"/>
  <c r="C380" i="63"/>
  <c r="D380" i="63" s="1"/>
  <c r="B381" i="63"/>
  <c r="A381" i="63"/>
  <c r="E380" i="63"/>
  <c r="B273" i="41"/>
  <c r="D273" i="41"/>
  <c r="C273" i="41"/>
  <c r="E273" i="41"/>
  <c r="A274" i="41" s="1"/>
  <c r="A187" i="17" l="1"/>
  <c r="D186" i="17"/>
  <c r="F386" i="55"/>
  <c r="A387" i="55" s="1"/>
  <c r="B387" i="55" s="1"/>
  <c r="D386" i="55"/>
  <c r="E386" i="55" s="1"/>
  <c r="C387" i="55"/>
  <c r="B274" i="41"/>
  <c r="D274" i="41"/>
  <c r="C274" i="41"/>
  <c r="E274" i="41"/>
  <c r="A275" i="41" s="1"/>
  <c r="C381" i="63"/>
  <c r="D381" i="63" s="1"/>
  <c r="B382" i="63"/>
  <c r="A382" i="63"/>
  <c r="E381" i="63"/>
  <c r="C227" i="12"/>
  <c r="E227" i="12"/>
  <c r="A228" i="12"/>
  <c r="C382" i="63" l="1"/>
  <c r="D382" i="63" s="1"/>
  <c r="B383" i="63"/>
  <c r="A383" i="63"/>
  <c r="E382" i="63"/>
  <c r="D227" i="12"/>
  <c r="B228" i="12" s="1"/>
  <c r="E275" i="41"/>
  <c r="A276" i="41" s="1"/>
  <c r="B275" i="41"/>
  <c r="D275" i="41"/>
  <c r="C275" i="41"/>
  <c r="D387" i="55"/>
  <c r="E387" i="55" s="1"/>
  <c r="C388" i="55"/>
  <c r="F387" i="55"/>
  <c r="A388" i="55" s="1"/>
  <c r="B388" i="55" s="1"/>
  <c r="B187" i="17"/>
  <c r="C187" i="17"/>
  <c r="E187" i="17" s="1"/>
  <c r="A188" i="17" l="1"/>
  <c r="D187" i="17"/>
  <c r="F388" i="55"/>
  <c r="A389" i="55" s="1"/>
  <c r="B389" i="55" s="1"/>
  <c r="D388" i="55"/>
  <c r="E388" i="55" s="1"/>
  <c r="C389" i="55"/>
  <c r="C276" i="41"/>
  <c r="E276" i="41"/>
  <c r="A277" i="41" s="1"/>
  <c r="B276" i="41"/>
  <c r="D276" i="41"/>
  <c r="C383" i="63"/>
  <c r="D383" i="63" s="1"/>
  <c r="B384" i="63"/>
  <c r="A384" i="63"/>
  <c r="E383" i="63"/>
  <c r="A229" i="12"/>
  <c r="C228" i="12"/>
  <c r="B277" i="41" l="1"/>
  <c r="D277" i="41"/>
  <c r="C277" i="41"/>
  <c r="E277" i="41"/>
  <c r="A278" i="41" s="1"/>
  <c r="C384" i="63"/>
  <c r="D384" i="63" s="1"/>
  <c r="B385" i="63"/>
  <c r="A385" i="63"/>
  <c r="E384" i="63"/>
  <c r="E228" i="12"/>
  <c r="D228" i="12" s="1"/>
  <c r="B229" i="12" s="1"/>
  <c r="D389" i="55"/>
  <c r="E389" i="55" s="1"/>
  <c r="C390" i="55"/>
  <c r="F389" i="55"/>
  <c r="A390" i="55" s="1"/>
  <c r="B390" i="55" s="1"/>
  <c r="B188" i="17"/>
  <c r="A230" i="12" l="1"/>
  <c r="C229" i="12"/>
  <c r="C188" i="17"/>
  <c r="E188" i="17" s="1"/>
  <c r="F390" i="55"/>
  <c r="A391" i="55" s="1"/>
  <c r="B391" i="55" s="1"/>
  <c r="D390" i="55"/>
  <c r="E390" i="55" s="1"/>
  <c r="C391" i="55"/>
  <c r="C385" i="63"/>
  <c r="D385" i="63" s="1"/>
  <c r="B386" i="63"/>
  <c r="A386" i="63"/>
  <c r="E385" i="63"/>
  <c r="B278" i="41"/>
  <c r="D278" i="41"/>
  <c r="C278" i="41"/>
  <c r="E278" i="41"/>
  <c r="A279" i="41" s="1"/>
  <c r="A189" i="17" l="1"/>
  <c r="D188" i="17"/>
  <c r="C386" i="63"/>
  <c r="D386" i="63" s="1"/>
  <c r="B387" i="63"/>
  <c r="A387" i="63"/>
  <c r="E386" i="63"/>
  <c r="E279" i="41"/>
  <c r="A280" i="41" s="1"/>
  <c r="B279" i="41"/>
  <c r="D279" i="41"/>
  <c r="C279" i="41"/>
  <c r="D391" i="55"/>
  <c r="E391" i="55" s="1"/>
  <c r="C392" i="55"/>
  <c r="F391" i="55"/>
  <c r="A392" i="55" s="1"/>
  <c r="B392" i="55" s="1"/>
  <c r="E229" i="12"/>
  <c r="D229" i="12" s="1"/>
  <c r="B230" i="12" s="1"/>
  <c r="A231" i="12" l="1"/>
  <c r="C230" i="12"/>
  <c r="C280" i="41"/>
  <c r="E280" i="41"/>
  <c r="A281" i="41" s="1"/>
  <c r="B280" i="41"/>
  <c r="D280" i="41"/>
  <c r="F392" i="55"/>
  <c r="A393" i="55" s="1"/>
  <c r="B393" i="55" s="1"/>
  <c r="D392" i="55"/>
  <c r="E392" i="55" s="1"/>
  <c r="C393" i="55"/>
  <c r="C387" i="63"/>
  <c r="D387" i="63" s="1"/>
  <c r="B388" i="63"/>
  <c r="A388" i="63"/>
  <c r="E387" i="63"/>
  <c r="B189" i="17"/>
  <c r="C388" i="63" l="1"/>
  <c r="D388" i="63" s="1"/>
  <c r="B389" i="63"/>
  <c r="A389" i="63"/>
  <c r="E388" i="63"/>
  <c r="C189" i="17"/>
  <c r="E189" i="17" s="1"/>
  <c r="D393" i="55"/>
  <c r="E393" i="55" s="1"/>
  <c r="C394" i="55"/>
  <c r="F393" i="55"/>
  <c r="A394" i="55" s="1"/>
  <c r="B394" i="55" s="1"/>
  <c r="B281" i="41"/>
  <c r="D281" i="41"/>
  <c r="C281" i="41"/>
  <c r="E281" i="41"/>
  <c r="A282" i="41" s="1"/>
  <c r="E230" i="12"/>
  <c r="D230" i="12" s="1"/>
  <c r="B231" i="12" s="1"/>
  <c r="C231" i="12" l="1"/>
  <c r="E231" i="12" s="1"/>
  <c r="A232" i="12"/>
  <c r="A190" i="17"/>
  <c r="D189" i="17"/>
  <c r="C389" i="63"/>
  <c r="D389" i="63" s="1"/>
  <c r="B390" i="63"/>
  <c r="A390" i="63"/>
  <c r="E389" i="63"/>
  <c r="B282" i="41"/>
  <c r="D282" i="41"/>
  <c r="C282" i="41"/>
  <c r="E282" i="41"/>
  <c r="A283" i="41" s="1"/>
  <c r="F394" i="55"/>
  <c r="A395" i="55" s="1"/>
  <c r="B395" i="55" s="1"/>
  <c r="D394" i="55"/>
  <c r="E394" i="55" s="1"/>
  <c r="C395" i="55"/>
  <c r="C390" i="63" l="1"/>
  <c r="D390" i="63" s="1"/>
  <c r="B391" i="63"/>
  <c r="A391" i="63"/>
  <c r="E390" i="63"/>
  <c r="E283" i="41"/>
  <c r="A284" i="41" s="1"/>
  <c r="B283" i="41"/>
  <c r="D283" i="41"/>
  <c r="C283" i="41"/>
  <c r="D395" i="55"/>
  <c r="E395" i="55" s="1"/>
  <c r="C396" i="55"/>
  <c r="F395" i="55"/>
  <c r="A396" i="55" s="1"/>
  <c r="B396" i="55" s="1"/>
  <c r="B190" i="17"/>
  <c r="C190" i="17"/>
  <c r="E190" i="17"/>
  <c r="A191" i="17" s="1"/>
  <c r="D231" i="12"/>
  <c r="B232" i="12" s="1"/>
  <c r="A233" i="12" l="1"/>
  <c r="C232" i="12"/>
  <c r="E232" i="12" s="1"/>
  <c r="F396" i="55"/>
  <c r="A397" i="55" s="1"/>
  <c r="B397" i="55" s="1"/>
  <c r="D396" i="55"/>
  <c r="E396" i="55" s="1"/>
  <c r="C397" i="55"/>
  <c r="C391" i="63"/>
  <c r="D391" i="63" s="1"/>
  <c r="B392" i="63"/>
  <c r="A392" i="63"/>
  <c r="E391" i="63"/>
  <c r="D190" i="17"/>
  <c r="B191" i="17" s="1"/>
  <c r="C284" i="41"/>
  <c r="E284" i="41"/>
  <c r="A285" i="41" s="1"/>
  <c r="B284" i="41"/>
  <c r="D284" i="41"/>
  <c r="C191" i="17" l="1"/>
  <c r="E191" i="17"/>
  <c r="D397" i="55"/>
  <c r="E397" i="55" s="1"/>
  <c r="C398" i="55"/>
  <c r="F397" i="55"/>
  <c r="A398" i="55" s="1"/>
  <c r="B398" i="55" s="1"/>
  <c r="D232" i="12"/>
  <c r="B233" i="12" s="1"/>
  <c r="B285" i="41"/>
  <c r="D285" i="41"/>
  <c r="C285" i="41"/>
  <c r="E285" i="41"/>
  <c r="A286" i="41" s="1"/>
  <c r="C392" i="63"/>
  <c r="D392" i="63" s="1"/>
  <c r="B393" i="63"/>
  <c r="A393" i="63"/>
  <c r="E392" i="63"/>
  <c r="F398" i="55" l="1"/>
  <c r="A399" i="55" s="1"/>
  <c r="B399" i="55" s="1"/>
  <c r="D398" i="55"/>
  <c r="E398" i="55" s="1"/>
  <c r="C399" i="55"/>
  <c r="B286" i="41"/>
  <c r="D286" i="41"/>
  <c r="C286" i="41"/>
  <c r="E286" i="41"/>
  <c r="A287" i="41" s="1"/>
  <c r="A234" i="12"/>
  <c r="C233" i="12"/>
  <c r="E233" i="12" s="1"/>
  <c r="A192" i="17"/>
  <c r="D191" i="17"/>
  <c r="C393" i="63"/>
  <c r="D393" i="63" s="1"/>
  <c r="B394" i="63"/>
  <c r="A394" i="63"/>
  <c r="E393" i="63"/>
  <c r="E287" i="41" l="1"/>
  <c r="A288" i="41" s="1"/>
  <c r="B287" i="41"/>
  <c r="D287" i="41"/>
  <c r="C287" i="41"/>
  <c r="D399" i="55"/>
  <c r="E399" i="55" s="1"/>
  <c r="C400" i="55"/>
  <c r="F399" i="55"/>
  <c r="A400" i="55" s="1"/>
  <c r="B400" i="55" s="1"/>
  <c r="C394" i="63"/>
  <c r="D394" i="63" s="1"/>
  <c r="B395" i="63"/>
  <c r="A395" i="63"/>
  <c r="E394" i="63"/>
  <c r="D233" i="12"/>
  <c r="B234" i="12" s="1"/>
  <c r="B192" i="17"/>
  <c r="E192" i="17" s="1"/>
  <c r="C192" i="17"/>
  <c r="A193" i="17" l="1"/>
  <c r="D192" i="17"/>
  <c r="A235" i="12"/>
  <c r="C234" i="12"/>
  <c r="E234" i="12" s="1"/>
  <c r="F400" i="55"/>
  <c r="A401" i="55" s="1"/>
  <c r="B401" i="55" s="1"/>
  <c r="D400" i="55"/>
  <c r="E400" i="55" s="1"/>
  <c r="C401" i="55"/>
  <c r="C395" i="63"/>
  <c r="D395" i="63" s="1"/>
  <c r="B396" i="63"/>
  <c r="A396" i="63"/>
  <c r="E395" i="63"/>
  <c r="C288" i="41"/>
  <c r="E288" i="41"/>
  <c r="A289" i="41" s="1"/>
  <c r="B288" i="41"/>
  <c r="D288" i="41"/>
  <c r="B289" i="41" l="1"/>
  <c r="D289" i="41"/>
  <c r="C289" i="41"/>
  <c r="E289" i="41"/>
  <c r="A290" i="41" s="1"/>
  <c r="D234" i="12"/>
  <c r="B235" i="12" s="1"/>
  <c r="C396" i="63"/>
  <c r="D396" i="63" s="1"/>
  <c r="B397" i="63"/>
  <c r="A397" i="63"/>
  <c r="E396" i="63"/>
  <c r="D401" i="55"/>
  <c r="E401" i="55" s="1"/>
  <c r="C402" i="55"/>
  <c r="F401" i="55"/>
  <c r="A402" i="55" s="1"/>
  <c r="B402" i="55" s="1"/>
  <c r="B193" i="17"/>
  <c r="C193" i="17" s="1"/>
  <c r="C397" i="63" l="1"/>
  <c r="D397" i="63" s="1"/>
  <c r="B398" i="63"/>
  <c r="A398" i="63"/>
  <c r="E397" i="63"/>
  <c r="B290" i="41"/>
  <c r="D290" i="41"/>
  <c r="C290" i="41"/>
  <c r="E290" i="41"/>
  <c r="A291" i="41" s="1"/>
  <c r="F402" i="55"/>
  <c r="A403" i="55" s="1"/>
  <c r="B403" i="55" s="1"/>
  <c r="D402" i="55"/>
  <c r="E402" i="55" s="1"/>
  <c r="C403" i="55"/>
  <c r="E193" i="17"/>
  <c r="C235" i="12"/>
  <c r="E235" i="12" s="1"/>
  <c r="A236" i="12"/>
  <c r="A194" i="17" l="1"/>
  <c r="D193" i="17"/>
  <c r="D403" i="55"/>
  <c r="E403" i="55" s="1"/>
  <c r="C404" i="55"/>
  <c r="F403" i="55"/>
  <c r="A404" i="55" s="1"/>
  <c r="B404" i="55" s="1"/>
  <c r="E291" i="41"/>
  <c r="A292" i="41" s="1"/>
  <c r="B291" i="41"/>
  <c r="D291" i="41"/>
  <c r="C291" i="41"/>
  <c r="C398" i="63"/>
  <c r="D398" i="63" s="1"/>
  <c r="B399" i="63"/>
  <c r="A399" i="63"/>
  <c r="E398" i="63"/>
  <c r="D235" i="12"/>
  <c r="B236" i="12" s="1"/>
  <c r="F404" i="55" l="1"/>
  <c r="A405" i="55" s="1"/>
  <c r="B405" i="55" s="1"/>
  <c r="D404" i="55"/>
  <c r="E404" i="55" s="1"/>
  <c r="C405" i="55"/>
  <c r="C399" i="63"/>
  <c r="D399" i="63" s="1"/>
  <c r="B400" i="63"/>
  <c r="A400" i="63"/>
  <c r="E399" i="63"/>
  <c r="A237" i="12"/>
  <c r="C236" i="12"/>
  <c r="E236" i="12" s="1"/>
  <c r="C292" i="41"/>
  <c r="E292" i="41"/>
  <c r="A293" i="41" s="1"/>
  <c r="B292" i="41"/>
  <c r="D292" i="41"/>
  <c r="B194" i="17"/>
  <c r="C194" i="17" s="1"/>
  <c r="E194" i="17" l="1"/>
  <c r="D405" i="55"/>
  <c r="E405" i="55" s="1"/>
  <c r="C406" i="55"/>
  <c r="F405" i="55"/>
  <c r="A406" i="55" s="1"/>
  <c r="B406" i="55" s="1"/>
  <c r="D236" i="12"/>
  <c r="B237" i="12" s="1"/>
  <c r="B293" i="41"/>
  <c r="D293" i="41"/>
  <c r="C293" i="41"/>
  <c r="E293" i="41"/>
  <c r="A294" i="41" s="1"/>
  <c r="C400" i="63"/>
  <c r="D400" i="63" s="1"/>
  <c r="B401" i="63"/>
  <c r="A401" i="63"/>
  <c r="E400" i="63"/>
  <c r="C401" i="63" l="1"/>
  <c r="D401" i="63" s="1"/>
  <c r="B402" i="63"/>
  <c r="A402" i="63"/>
  <c r="E401" i="63"/>
  <c r="F406" i="55"/>
  <c r="A407" i="55" s="1"/>
  <c r="B407" i="55" s="1"/>
  <c r="D406" i="55"/>
  <c r="E406" i="55" s="1"/>
  <c r="C407" i="55"/>
  <c r="B294" i="41"/>
  <c r="D294" i="41"/>
  <c r="C294" i="41"/>
  <c r="E294" i="41"/>
  <c r="A295" i="41" s="1"/>
  <c r="A238" i="12"/>
  <c r="C237" i="12"/>
  <c r="E237" i="12" s="1"/>
  <c r="A195" i="17"/>
  <c r="D194" i="17"/>
  <c r="B195" i="17" l="1"/>
  <c r="C195" i="17"/>
  <c r="E195" i="17"/>
  <c r="A196" i="17" s="1"/>
  <c r="E295" i="41"/>
  <c r="A296" i="41" s="1"/>
  <c r="B295" i="41"/>
  <c r="D295" i="41"/>
  <c r="C295" i="41"/>
  <c r="D407" i="55"/>
  <c r="E407" i="55" s="1"/>
  <c r="C408" i="55"/>
  <c r="F407" i="55"/>
  <c r="A408" i="55" s="1"/>
  <c r="B408" i="55" s="1"/>
  <c r="D237" i="12"/>
  <c r="B238" i="12" s="1"/>
  <c r="C402" i="63"/>
  <c r="D402" i="63" s="1"/>
  <c r="B403" i="63"/>
  <c r="A403" i="63"/>
  <c r="E402" i="63"/>
  <c r="C403" i="63" l="1"/>
  <c r="D403" i="63" s="1"/>
  <c r="B404" i="63"/>
  <c r="A404" i="63"/>
  <c r="E403" i="63"/>
  <c r="F408" i="55"/>
  <c r="A409" i="55" s="1"/>
  <c r="B409" i="55" s="1"/>
  <c r="D408" i="55"/>
  <c r="E408" i="55" s="1"/>
  <c r="C409" i="55"/>
  <c r="D195" i="17"/>
  <c r="B196" i="17" s="1"/>
  <c r="A239" i="12"/>
  <c r="C238" i="12"/>
  <c r="C296" i="41"/>
  <c r="E296" i="41"/>
  <c r="A297" i="41" s="1"/>
  <c r="B296" i="41"/>
  <c r="D296" i="41"/>
  <c r="C196" i="17" l="1"/>
  <c r="E196" i="17" s="1"/>
  <c r="D409" i="55"/>
  <c r="E409" i="55" s="1"/>
  <c r="C410" i="55"/>
  <c r="F409" i="55"/>
  <c r="A410" i="55" s="1"/>
  <c r="B410" i="55" s="1"/>
  <c r="C404" i="63"/>
  <c r="D404" i="63" s="1"/>
  <c r="B405" i="63"/>
  <c r="A405" i="63"/>
  <c r="E404" i="63"/>
  <c r="B297" i="41"/>
  <c r="D297" i="41"/>
  <c r="C297" i="41"/>
  <c r="E297" i="41"/>
  <c r="A298" i="41" s="1"/>
  <c r="E238" i="12"/>
  <c r="D238" i="12" s="1"/>
  <c r="B239" i="12" s="1"/>
  <c r="C239" i="12" l="1"/>
  <c r="E239" i="12" s="1"/>
  <c r="A240" i="12"/>
  <c r="A197" i="17"/>
  <c r="D196" i="17"/>
  <c r="C405" i="63"/>
  <c r="D405" i="63" s="1"/>
  <c r="B406" i="63"/>
  <c r="A406" i="63"/>
  <c r="E405" i="63"/>
  <c r="B298" i="41"/>
  <c r="D298" i="41"/>
  <c r="C298" i="41"/>
  <c r="E298" i="41"/>
  <c r="A299" i="41" s="1"/>
  <c r="F410" i="55"/>
  <c r="A411" i="55" s="1"/>
  <c r="B411" i="55" s="1"/>
  <c r="D410" i="55"/>
  <c r="E410" i="55" s="1"/>
  <c r="C411" i="55"/>
  <c r="C406" i="63" l="1"/>
  <c r="D406" i="63" s="1"/>
  <c r="B407" i="63"/>
  <c r="A407" i="63"/>
  <c r="E406" i="63"/>
  <c r="E299" i="41"/>
  <c r="A300" i="41" s="1"/>
  <c r="B299" i="41"/>
  <c r="D299" i="41"/>
  <c r="C299" i="41"/>
  <c r="D411" i="55"/>
  <c r="E411" i="55" s="1"/>
  <c r="C412" i="55"/>
  <c r="F411" i="55"/>
  <c r="A412" i="55" s="1"/>
  <c r="B412" i="55" s="1"/>
  <c r="C197" i="17"/>
  <c r="E197" i="17"/>
  <c r="A198" i="17" s="1"/>
  <c r="B197" i="17"/>
  <c r="D239" i="12"/>
  <c r="B240" i="12" s="1"/>
  <c r="A241" i="12" l="1"/>
  <c r="C240" i="12"/>
  <c r="E240" i="12" s="1"/>
  <c r="D197" i="17"/>
  <c r="F412" i="55"/>
  <c r="A413" i="55" s="1"/>
  <c r="B413" i="55" s="1"/>
  <c r="D412" i="55"/>
  <c r="E412" i="55" s="1"/>
  <c r="C413" i="55"/>
  <c r="C407" i="63"/>
  <c r="D407" i="63" s="1"/>
  <c r="B408" i="63"/>
  <c r="A408" i="63"/>
  <c r="E407" i="63"/>
  <c r="B198" i="17"/>
  <c r="C198" i="17"/>
  <c r="E198" i="17"/>
  <c r="A199" i="17" s="1"/>
  <c r="C300" i="41"/>
  <c r="E300" i="41"/>
  <c r="A301" i="41" s="1"/>
  <c r="B300" i="41"/>
  <c r="D300" i="41"/>
  <c r="D413" i="55" l="1"/>
  <c r="E413" i="55" s="1"/>
  <c r="C414" i="55"/>
  <c r="F413" i="55"/>
  <c r="A414" i="55" s="1"/>
  <c r="B414" i="55" s="1"/>
  <c r="D240" i="12"/>
  <c r="B241" i="12" s="1"/>
  <c r="D198" i="17"/>
  <c r="B199" i="17" s="1"/>
  <c r="C408" i="63"/>
  <c r="D408" i="63" s="1"/>
  <c r="B409" i="63"/>
  <c r="A409" i="63"/>
  <c r="E408" i="63"/>
  <c r="B301" i="41"/>
  <c r="D301" i="41"/>
  <c r="C301" i="41"/>
  <c r="E301" i="41"/>
  <c r="A302" i="41" s="1"/>
  <c r="E199" i="17" l="1"/>
  <c r="C199" i="17"/>
  <c r="A242" i="12"/>
  <c r="C241" i="12"/>
  <c r="C409" i="63"/>
  <c r="D409" i="63" s="1"/>
  <c r="B410" i="63"/>
  <c r="A410" i="63"/>
  <c r="E409" i="63"/>
  <c r="F414" i="55"/>
  <c r="A415" i="55" s="1"/>
  <c r="B415" i="55" s="1"/>
  <c r="D414" i="55"/>
  <c r="E414" i="55" s="1"/>
  <c r="C415" i="55"/>
  <c r="B302" i="41"/>
  <c r="D302" i="41"/>
  <c r="C302" i="41"/>
  <c r="E302" i="41"/>
  <c r="A303" i="41" s="1"/>
  <c r="E303" i="41" l="1"/>
  <c r="A304" i="41" s="1"/>
  <c r="B303" i="41"/>
  <c r="D303" i="41"/>
  <c r="C303" i="41"/>
  <c r="D415" i="55"/>
  <c r="E415" i="55" s="1"/>
  <c r="C416" i="55"/>
  <c r="F415" i="55"/>
  <c r="A416" i="55" s="1"/>
  <c r="B416" i="55" s="1"/>
  <c r="C410" i="63"/>
  <c r="D410" i="63" s="1"/>
  <c r="B411" i="63"/>
  <c r="A411" i="63"/>
  <c r="E410" i="63"/>
  <c r="E241" i="12"/>
  <c r="D241" i="12" s="1"/>
  <c r="B242" i="12" s="1"/>
  <c r="A200" i="17"/>
  <c r="D199" i="17"/>
  <c r="B200" i="17" l="1"/>
  <c r="E200" i="17" s="1"/>
  <c r="C200" i="17"/>
  <c r="C411" i="63"/>
  <c r="D411" i="63" s="1"/>
  <c r="B412" i="63"/>
  <c r="A412" i="63"/>
  <c r="E411" i="63"/>
  <c r="F416" i="55"/>
  <c r="A417" i="55" s="1"/>
  <c r="B417" i="55" s="1"/>
  <c r="D416" i="55"/>
  <c r="E416" i="55" s="1"/>
  <c r="C417" i="55"/>
  <c r="A243" i="12"/>
  <c r="C242" i="12"/>
  <c r="E242" i="12" s="1"/>
  <c r="C304" i="41"/>
  <c r="E304" i="41"/>
  <c r="A305" i="41" s="1"/>
  <c r="B304" i="41"/>
  <c r="D304" i="41"/>
  <c r="A201" i="17" l="1"/>
  <c r="D200" i="17"/>
  <c r="D417" i="55"/>
  <c r="E417" i="55" s="1"/>
  <c r="C418" i="55"/>
  <c r="F417" i="55"/>
  <c r="A418" i="55" s="1"/>
  <c r="B418" i="55" s="1"/>
  <c r="D242" i="12"/>
  <c r="B243" i="12" s="1"/>
  <c r="C412" i="63"/>
  <c r="D412" i="63" s="1"/>
  <c r="B413" i="63"/>
  <c r="A413" i="63"/>
  <c r="E412" i="63"/>
  <c r="B305" i="41"/>
  <c r="D305" i="41"/>
  <c r="C305" i="41"/>
  <c r="E305" i="41"/>
  <c r="A306" i="41" s="1"/>
  <c r="C413" i="63" l="1"/>
  <c r="D413" i="63" s="1"/>
  <c r="B414" i="63"/>
  <c r="A414" i="63"/>
  <c r="E413" i="63"/>
  <c r="F418" i="55"/>
  <c r="A419" i="55" s="1"/>
  <c r="B419" i="55" s="1"/>
  <c r="D418" i="55"/>
  <c r="E418" i="55" s="1"/>
  <c r="C419" i="55"/>
  <c r="B306" i="41"/>
  <c r="D306" i="41"/>
  <c r="C306" i="41"/>
  <c r="E306" i="41"/>
  <c r="A307" i="41" s="1"/>
  <c r="C243" i="12"/>
  <c r="E243" i="12"/>
  <c r="A244" i="12"/>
  <c r="C201" i="17"/>
  <c r="E201" i="17" s="1"/>
  <c r="B201" i="17"/>
  <c r="A202" i="17" l="1"/>
  <c r="D201" i="17"/>
  <c r="D243" i="12"/>
  <c r="B244" i="12" s="1"/>
  <c r="D419" i="55"/>
  <c r="E419" i="55" s="1"/>
  <c r="C420" i="55"/>
  <c r="F419" i="55"/>
  <c r="A420" i="55" s="1"/>
  <c r="B420" i="55" s="1"/>
  <c r="E307" i="41"/>
  <c r="A308" i="41" s="1"/>
  <c r="B307" i="41"/>
  <c r="D307" i="41"/>
  <c r="C307" i="41"/>
  <c r="C414" i="63"/>
  <c r="D414" i="63" s="1"/>
  <c r="B415" i="63"/>
  <c r="A415" i="63"/>
  <c r="E414" i="63"/>
  <c r="C415" i="63" l="1"/>
  <c r="D415" i="63" s="1"/>
  <c r="B416" i="63"/>
  <c r="A416" i="63"/>
  <c r="E415" i="63"/>
  <c r="C308" i="41"/>
  <c r="E308" i="41"/>
  <c r="A309" i="41" s="1"/>
  <c r="B308" i="41"/>
  <c r="D308" i="41"/>
  <c r="A245" i="12"/>
  <c r="C244" i="12"/>
  <c r="E244" i="12" s="1"/>
  <c r="F420" i="55"/>
  <c r="A421" i="55" s="1"/>
  <c r="B421" i="55" s="1"/>
  <c r="D420" i="55"/>
  <c r="E420" i="55" s="1"/>
  <c r="C421" i="55"/>
  <c r="B202" i="17"/>
  <c r="C202" i="17"/>
  <c r="E202" i="17"/>
  <c r="A203" i="17" s="1"/>
  <c r="D202" i="17" l="1"/>
  <c r="D421" i="55"/>
  <c r="E421" i="55" s="1"/>
  <c r="C422" i="55"/>
  <c r="F421" i="55"/>
  <c r="A422" i="55" s="1"/>
  <c r="B422" i="55" s="1"/>
  <c r="D244" i="12"/>
  <c r="B245" i="12" s="1"/>
  <c r="B309" i="41"/>
  <c r="D309" i="41"/>
  <c r="C309" i="41"/>
  <c r="E309" i="41"/>
  <c r="A310" i="41" s="1"/>
  <c r="C416" i="63"/>
  <c r="D416" i="63" s="1"/>
  <c r="B417" i="63"/>
  <c r="A417" i="63"/>
  <c r="E416" i="63"/>
  <c r="B203" i="17"/>
  <c r="C203" i="17" l="1"/>
  <c r="E203" i="17" s="1"/>
  <c r="C417" i="63"/>
  <c r="D417" i="63" s="1"/>
  <c r="B418" i="63"/>
  <c r="A418" i="63"/>
  <c r="E417" i="63"/>
  <c r="F422" i="55"/>
  <c r="A423" i="55" s="1"/>
  <c r="B423" i="55" s="1"/>
  <c r="D422" i="55"/>
  <c r="E422" i="55" s="1"/>
  <c r="C423" i="55"/>
  <c r="B310" i="41"/>
  <c r="D310" i="41"/>
  <c r="C310" i="41"/>
  <c r="E310" i="41"/>
  <c r="A311" i="41" s="1"/>
  <c r="A246" i="12"/>
  <c r="C245" i="12"/>
  <c r="A204" i="17" l="1"/>
  <c r="D203" i="17"/>
  <c r="C418" i="63"/>
  <c r="D418" i="63" s="1"/>
  <c r="B419" i="63"/>
  <c r="A419" i="63"/>
  <c r="E418" i="63"/>
  <c r="E245" i="12"/>
  <c r="D245" i="12" s="1"/>
  <c r="B246" i="12" s="1"/>
  <c r="E311" i="41"/>
  <c r="A312" i="41" s="1"/>
  <c r="B311" i="41"/>
  <c r="D311" i="41"/>
  <c r="C311" i="41"/>
  <c r="D423" i="55"/>
  <c r="E423" i="55" s="1"/>
  <c r="C424" i="55"/>
  <c r="F423" i="55"/>
  <c r="A424" i="55" s="1"/>
  <c r="B424" i="55" s="1"/>
  <c r="A247" i="12" l="1"/>
  <c r="C246" i="12"/>
  <c r="F424" i="55"/>
  <c r="A425" i="55" s="1"/>
  <c r="B425" i="55" s="1"/>
  <c r="D424" i="55"/>
  <c r="E424" i="55" s="1"/>
  <c r="C425" i="55"/>
  <c r="C312" i="41"/>
  <c r="E312" i="41"/>
  <c r="A313" i="41" s="1"/>
  <c r="B312" i="41"/>
  <c r="D312" i="41"/>
  <c r="C419" i="63"/>
  <c r="D419" i="63" s="1"/>
  <c r="B420" i="63"/>
  <c r="A420" i="63"/>
  <c r="E419" i="63"/>
  <c r="B204" i="17"/>
  <c r="C204" i="17"/>
  <c r="E204" i="17" s="1"/>
  <c r="A205" i="17" l="1"/>
  <c r="D204" i="17"/>
  <c r="D425" i="55"/>
  <c r="E425" i="55" s="1"/>
  <c r="C426" i="55"/>
  <c r="F425" i="55"/>
  <c r="A426" i="55" s="1"/>
  <c r="B426" i="55" s="1"/>
  <c r="C420" i="63"/>
  <c r="D420" i="63" s="1"/>
  <c r="B421" i="63"/>
  <c r="A421" i="63"/>
  <c r="E420" i="63"/>
  <c r="B313" i="41"/>
  <c r="D313" i="41"/>
  <c r="C313" i="41"/>
  <c r="E313" i="41"/>
  <c r="A314" i="41" s="1"/>
  <c r="E246" i="12"/>
  <c r="D246" i="12" s="1"/>
  <c r="B247" i="12" s="1"/>
  <c r="C247" i="12" l="1"/>
  <c r="E247" i="12"/>
  <c r="A248" i="12"/>
  <c r="C421" i="63"/>
  <c r="D421" i="63" s="1"/>
  <c r="B422" i="63"/>
  <c r="A422" i="63"/>
  <c r="E421" i="63"/>
  <c r="B314" i="41"/>
  <c r="D314" i="41"/>
  <c r="C314" i="41"/>
  <c r="E314" i="41"/>
  <c r="A315" i="41" s="1"/>
  <c r="F426" i="55"/>
  <c r="A427" i="55" s="1"/>
  <c r="B427" i="55" s="1"/>
  <c r="D426" i="55"/>
  <c r="E426" i="55" s="1"/>
  <c r="C427" i="55"/>
  <c r="B205" i="17"/>
  <c r="C205" i="17" s="1"/>
  <c r="E205" i="17" s="1"/>
  <c r="A206" i="17" l="1"/>
  <c r="D205" i="17"/>
  <c r="E315" i="41"/>
  <c r="A316" i="41" s="1"/>
  <c r="B315" i="41"/>
  <c r="D315" i="41"/>
  <c r="C315" i="41"/>
  <c r="D427" i="55"/>
  <c r="E427" i="55" s="1"/>
  <c r="C428" i="55"/>
  <c r="F427" i="55"/>
  <c r="A428" i="55" s="1"/>
  <c r="B428" i="55" s="1"/>
  <c r="C422" i="63"/>
  <c r="D422" i="63" s="1"/>
  <c r="B423" i="63"/>
  <c r="A423" i="63"/>
  <c r="E422" i="63"/>
  <c r="D247" i="12"/>
  <c r="B248" i="12" s="1"/>
  <c r="F428" i="55" l="1"/>
  <c r="A429" i="55" s="1"/>
  <c r="B429" i="55" s="1"/>
  <c r="D428" i="55"/>
  <c r="E428" i="55" s="1"/>
  <c r="C429" i="55"/>
  <c r="C316" i="41"/>
  <c r="E316" i="41"/>
  <c r="A317" i="41" s="1"/>
  <c r="B316" i="41"/>
  <c r="D316" i="41"/>
  <c r="C423" i="63"/>
  <c r="D423" i="63" s="1"/>
  <c r="B424" i="63"/>
  <c r="A424" i="63"/>
  <c r="E423" i="63"/>
  <c r="A249" i="12"/>
  <c r="C248" i="12"/>
  <c r="E248" i="12" s="1"/>
  <c r="B206" i="17"/>
  <c r="C206" i="17"/>
  <c r="E206" i="17" s="1"/>
  <c r="A207" i="17" l="1"/>
  <c r="D206" i="17"/>
  <c r="C424" i="63"/>
  <c r="D424" i="63" s="1"/>
  <c r="B425" i="63"/>
  <c r="A425" i="63"/>
  <c r="E424" i="63"/>
  <c r="D429" i="55"/>
  <c r="E429" i="55" s="1"/>
  <c r="C430" i="55"/>
  <c r="F429" i="55"/>
  <c r="A430" i="55" s="1"/>
  <c r="B430" i="55" s="1"/>
  <c r="D248" i="12"/>
  <c r="B249" i="12" s="1"/>
  <c r="B317" i="41"/>
  <c r="D317" i="41"/>
  <c r="C317" i="41"/>
  <c r="E317" i="41"/>
  <c r="A318" i="41" s="1"/>
  <c r="F430" i="55" l="1"/>
  <c r="A431" i="55" s="1"/>
  <c r="B431" i="55" s="1"/>
  <c r="D430" i="55"/>
  <c r="E430" i="55" s="1"/>
  <c r="C431" i="55"/>
  <c r="C425" i="63"/>
  <c r="D425" i="63" s="1"/>
  <c r="B426" i="63"/>
  <c r="A426" i="63"/>
  <c r="E425" i="63"/>
  <c r="B318" i="41"/>
  <c r="D318" i="41"/>
  <c r="C318" i="41"/>
  <c r="E318" i="41"/>
  <c r="A319" i="41" s="1"/>
  <c r="A250" i="12"/>
  <c r="C249" i="12"/>
  <c r="E249" i="12"/>
  <c r="B207" i="17"/>
  <c r="C207" i="17"/>
  <c r="E207" i="17" s="1"/>
  <c r="A208" i="17" l="1"/>
  <c r="D207" i="17"/>
  <c r="E319" i="41"/>
  <c r="A320" i="41" s="1"/>
  <c r="B319" i="41"/>
  <c r="D319" i="41"/>
  <c r="C319" i="41"/>
  <c r="D431" i="55"/>
  <c r="E431" i="55" s="1"/>
  <c r="C432" i="55"/>
  <c r="F431" i="55"/>
  <c r="A432" i="55" s="1"/>
  <c r="B432" i="55" s="1"/>
  <c r="D249" i="12"/>
  <c r="B250" i="12" s="1"/>
  <c r="C426" i="63"/>
  <c r="D426" i="63" s="1"/>
  <c r="B427" i="63"/>
  <c r="A427" i="63"/>
  <c r="E426" i="63"/>
  <c r="C427" i="63" l="1"/>
  <c r="D427" i="63" s="1"/>
  <c r="B428" i="63"/>
  <c r="A428" i="63"/>
  <c r="E427" i="63"/>
  <c r="F432" i="55"/>
  <c r="A433" i="55" s="1"/>
  <c r="B433" i="55" s="1"/>
  <c r="D432" i="55"/>
  <c r="E432" i="55" s="1"/>
  <c r="C433" i="55"/>
  <c r="C320" i="41"/>
  <c r="E320" i="41"/>
  <c r="A321" i="41" s="1"/>
  <c r="B320" i="41"/>
  <c r="D320" i="41"/>
  <c r="A251" i="12"/>
  <c r="C250" i="12"/>
  <c r="E250" i="12" s="1"/>
  <c r="B208" i="17"/>
  <c r="E208" i="17" s="1"/>
  <c r="C208" i="17"/>
  <c r="A209" i="17" l="1"/>
  <c r="D208" i="17"/>
  <c r="B321" i="41"/>
  <c r="D321" i="41"/>
  <c r="C321" i="41"/>
  <c r="E321" i="41"/>
  <c r="A322" i="41" s="1"/>
  <c r="D250" i="12"/>
  <c r="B251" i="12" s="1"/>
  <c r="D433" i="55"/>
  <c r="E433" i="55" s="1"/>
  <c r="C434" i="55"/>
  <c r="F433" i="55"/>
  <c r="A434" i="55" s="1"/>
  <c r="B434" i="55" s="1"/>
  <c r="C428" i="63"/>
  <c r="D428" i="63" s="1"/>
  <c r="B429" i="63"/>
  <c r="A429" i="63"/>
  <c r="E428" i="63"/>
  <c r="C429" i="63" l="1"/>
  <c r="D429" i="63" s="1"/>
  <c r="B430" i="63"/>
  <c r="A430" i="63"/>
  <c r="E429" i="63"/>
  <c r="C251" i="12"/>
  <c r="E251" i="12" s="1"/>
  <c r="A252" i="12"/>
  <c r="B322" i="41"/>
  <c r="D322" i="41"/>
  <c r="C322" i="41"/>
  <c r="E322" i="41"/>
  <c r="A323" i="41" s="1"/>
  <c r="F434" i="55"/>
  <c r="A435" i="55" s="1"/>
  <c r="B435" i="55" s="1"/>
  <c r="D434" i="55"/>
  <c r="E434" i="55" s="1"/>
  <c r="C435" i="55"/>
  <c r="B209" i="17"/>
  <c r="C209" i="17" s="1"/>
  <c r="E209" i="17" l="1"/>
  <c r="E323" i="41"/>
  <c r="A324" i="41" s="1"/>
  <c r="B323" i="41"/>
  <c r="D323" i="41"/>
  <c r="C323" i="41"/>
  <c r="D435" i="55"/>
  <c r="E435" i="55" s="1"/>
  <c r="C436" i="55"/>
  <c r="F435" i="55"/>
  <c r="A436" i="55" s="1"/>
  <c r="B436" i="55" s="1"/>
  <c r="C430" i="63"/>
  <c r="D430" i="63" s="1"/>
  <c r="B431" i="63"/>
  <c r="A431" i="63"/>
  <c r="E430" i="63"/>
  <c r="D251" i="12"/>
  <c r="B252" i="12" s="1"/>
  <c r="F436" i="55" l="1"/>
  <c r="A437" i="55" s="1"/>
  <c r="B437" i="55" s="1"/>
  <c r="D436" i="55"/>
  <c r="E436" i="55" s="1"/>
  <c r="C437" i="55"/>
  <c r="C324" i="41"/>
  <c r="E324" i="41"/>
  <c r="A325" i="41" s="1"/>
  <c r="B324" i="41"/>
  <c r="D324" i="41"/>
  <c r="C431" i="63"/>
  <c r="D431" i="63" s="1"/>
  <c r="B432" i="63"/>
  <c r="A432" i="63"/>
  <c r="E431" i="63"/>
  <c r="A253" i="12"/>
  <c r="C252" i="12"/>
  <c r="E252" i="12" s="1"/>
  <c r="A210" i="17"/>
  <c r="D209" i="17"/>
  <c r="B210" i="17" l="1"/>
  <c r="E210" i="17" s="1"/>
  <c r="C210" i="17"/>
  <c r="D437" i="55"/>
  <c r="E437" i="55" s="1"/>
  <c r="C438" i="55"/>
  <c r="F437" i="55"/>
  <c r="A438" i="55" s="1"/>
  <c r="B438" i="55" s="1"/>
  <c r="D252" i="12"/>
  <c r="B253" i="12" s="1"/>
  <c r="C432" i="63"/>
  <c r="D432" i="63" s="1"/>
  <c r="B433" i="63"/>
  <c r="A433" i="63"/>
  <c r="E432" i="63"/>
  <c r="B325" i="41"/>
  <c r="D325" i="41"/>
  <c r="C325" i="41"/>
  <c r="E325" i="41"/>
  <c r="A326" i="41" s="1"/>
  <c r="A211" i="17" l="1"/>
  <c r="D210" i="17"/>
  <c r="B326" i="41"/>
  <c r="D326" i="41"/>
  <c r="C326" i="41"/>
  <c r="E326" i="41"/>
  <c r="A327" i="41" s="1"/>
  <c r="A254" i="12"/>
  <c r="C253" i="12"/>
  <c r="E253" i="12" s="1"/>
  <c r="C433" i="63"/>
  <c r="D433" i="63" s="1"/>
  <c r="B434" i="63"/>
  <c r="A434" i="63"/>
  <c r="E433" i="63"/>
  <c r="F438" i="55"/>
  <c r="A439" i="55" s="1"/>
  <c r="B439" i="55" s="1"/>
  <c r="D438" i="55"/>
  <c r="E438" i="55" s="1"/>
  <c r="C439" i="55"/>
  <c r="C434" i="63" l="1"/>
  <c r="D434" i="63" s="1"/>
  <c r="B435" i="63"/>
  <c r="A435" i="63"/>
  <c r="E434" i="63"/>
  <c r="E327" i="41"/>
  <c r="A328" i="41" s="1"/>
  <c r="B327" i="41"/>
  <c r="D327" i="41"/>
  <c r="C327" i="41"/>
  <c r="D439" i="55"/>
  <c r="E439" i="55" s="1"/>
  <c r="C440" i="55"/>
  <c r="F439" i="55"/>
  <c r="A440" i="55" s="1"/>
  <c r="B440" i="55" s="1"/>
  <c r="D253" i="12"/>
  <c r="B254" i="12" s="1"/>
  <c r="B211" i="17"/>
  <c r="C211" i="17"/>
  <c r="E211" i="17" s="1"/>
  <c r="A212" i="17" l="1"/>
  <c r="D211" i="17"/>
  <c r="A255" i="12"/>
  <c r="C254" i="12"/>
  <c r="E254" i="12" s="1"/>
  <c r="F440" i="55"/>
  <c r="A441" i="55" s="1"/>
  <c r="B441" i="55" s="1"/>
  <c r="D440" i="55"/>
  <c r="E440" i="55" s="1"/>
  <c r="C441" i="55"/>
  <c r="C435" i="63"/>
  <c r="D435" i="63" s="1"/>
  <c r="B436" i="63"/>
  <c r="A436" i="63"/>
  <c r="E435" i="63"/>
  <c r="C328" i="41"/>
  <c r="E328" i="41"/>
  <c r="A329" i="41" s="1"/>
  <c r="B328" i="41"/>
  <c r="D328" i="41"/>
  <c r="B329" i="41" l="1"/>
  <c r="D329" i="41"/>
  <c r="C329" i="41"/>
  <c r="E329" i="41"/>
  <c r="A330" i="41" s="1"/>
  <c r="D254" i="12"/>
  <c r="B255" i="12" s="1"/>
  <c r="C436" i="63"/>
  <c r="D436" i="63" s="1"/>
  <c r="B437" i="63"/>
  <c r="A437" i="63"/>
  <c r="E436" i="63"/>
  <c r="D441" i="55"/>
  <c r="E441" i="55" s="1"/>
  <c r="C442" i="55"/>
  <c r="F441" i="55"/>
  <c r="A442" i="55" s="1"/>
  <c r="B442" i="55" s="1"/>
  <c r="B212" i="17"/>
  <c r="E212" i="17" s="1"/>
  <c r="C212" i="17"/>
  <c r="A213" i="17" l="1"/>
  <c r="D212" i="17"/>
  <c r="B330" i="41"/>
  <c r="D330" i="41"/>
  <c r="C330" i="41"/>
  <c r="E330" i="41"/>
  <c r="A331" i="41" s="1"/>
  <c r="F442" i="55"/>
  <c r="A443" i="55" s="1"/>
  <c r="B443" i="55" s="1"/>
  <c r="D442" i="55"/>
  <c r="E442" i="55" s="1"/>
  <c r="C443" i="55"/>
  <c r="C437" i="63"/>
  <c r="D437" i="63" s="1"/>
  <c r="B438" i="63"/>
  <c r="A438" i="63"/>
  <c r="E437" i="63"/>
  <c r="C255" i="12"/>
  <c r="E255" i="12"/>
  <c r="A256" i="12"/>
  <c r="E331" i="41" l="1"/>
  <c r="A332" i="41" s="1"/>
  <c r="B331" i="41"/>
  <c r="D331" i="41"/>
  <c r="C331" i="41"/>
  <c r="C438" i="63"/>
  <c r="D438" i="63" s="1"/>
  <c r="B439" i="63"/>
  <c r="A439" i="63"/>
  <c r="E438" i="63"/>
  <c r="D255" i="12"/>
  <c r="B256" i="12" s="1"/>
  <c r="D443" i="55"/>
  <c r="E443" i="55" s="1"/>
  <c r="C444" i="55"/>
  <c r="F443" i="55"/>
  <c r="A444" i="55" s="1"/>
  <c r="B444" i="55" s="1"/>
  <c r="C213" i="17"/>
  <c r="B213" i="17"/>
  <c r="E213" i="17" s="1"/>
  <c r="A214" i="17" l="1"/>
  <c r="D213" i="17"/>
  <c r="F444" i="55"/>
  <c r="A445" i="55" s="1"/>
  <c r="B445" i="55" s="1"/>
  <c r="D444" i="55"/>
  <c r="E444" i="55" s="1"/>
  <c r="C445" i="55"/>
  <c r="C439" i="63"/>
  <c r="D439" i="63" s="1"/>
  <c r="B440" i="63"/>
  <c r="A440" i="63"/>
  <c r="E439" i="63"/>
  <c r="A257" i="12"/>
  <c r="C256" i="12"/>
  <c r="C332" i="41"/>
  <c r="E332" i="41"/>
  <c r="A333" i="41" s="1"/>
  <c r="B332" i="41"/>
  <c r="D332" i="41"/>
  <c r="C440" i="63" l="1"/>
  <c r="D440" i="63" s="1"/>
  <c r="B441" i="63"/>
  <c r="A441" i="63"/>
  <c r="E440" i="63"/>
  <c r="B333" i="41"/>
  <c r="D333" i="41"/>
  <c r="C333" i="41"/>
  <c r="E333" i="41"/>
  <c r="A334" i="41" s="1"/>
  <c r="E256" i="12"/>
  <c r="D256" i="12" s="1"/>
  <c r="B257" i="12" s="1"/>
  <c r="D445" i="55"/>
  <c r="E445" i="55" s="1"/>
  <c r="C446" i="55"/>
  <c r="F445" i="55"/>
  <c r="A446" i="55" s="1"/>
  <c r="B446" i="55" s="1"/>
  <c r="B214" i="17"/>
  <c r="C214" i="17"/>
  <c r="E214" i="17" s="1"/>
  <c r="A215" i="17" l="1"/>
  <c r="D214" i="17"/>
  <c r="A258" i="12"/>
  <c r="C257" i="12"/>
  <c r="E257" i="12" s="1"/>
  <c r="F446" i="55"/>
  <c r="A447" i="55" s="1"/>
  <c r="B447" i="55" s="1"/>
  <c r="D446" i="55"/>
  <c r="E446" i="55" s="1"/>
  <c r="C447" i="55"/>
  <c r="C441" i="63"/>
  <c r="D441" i="63" s="1"/>
  <c r="B442" i="63"/>
  <c r="A442" i="63"/>
  <c r="E441" i="63"/>
  <c r="B334" i="41"/>
  <c r="D334" i="41"/>
  <c r="C334" i="41"/>
  <c r="E334" i="41"/>
  <c r="A335" i="41" s="1"/>
  <c r="C442" i="63" l="1"/>
  <c r="D442" i="63" s="1"/>
  <c r="B443" i="63"/>
  <c r="A443" i="63"/>
  <c r="E442" i="63"/>
  <c r="E335" i="41"/>
  <c r="A336" i="41" s="1"/>
  <c r="B335" i="41"/>
  <c r="D335" i="41"/>
  <c r="C335" i="41"/>
  <c r="D447" i="55"/>
  <c r="E447" i="55" s="1"/>
  <c r="C448" i="55"/>
  <c r="F447" i="55"/>
  <c r="A448" i="55" s="1"/>
  <c r="B448" i="55" s="1"/>
  <c r="D257" i="12"/>
  <c r="B258" i="12" s="1"/>
  <c r="B215" i="17"/>
  <c r="C215" i="17" s="1"/>
  <c r="E215" i="17" l="1"/>
  <c r="A259" i="12"/>
  <c r="C258" i="12"/>
  <c r="E258" i="12" s="1"/>
  <c r="F448" i="55"/>
  <c r="A449" i="55" s="1"/>
  <c r="B449" i="55" s="1"/>
  <c r="D448" i="55"/>
  <c r="E448" i="55" s="1"/>
  <c r="C449" i="55"/>
  <c r="C443" i="63"/>
  <c r="D443" i="63" s="1"/>
  <c r="B444" i="63"/>
  <c r="A444" i="63"/>
  <c r="E443" i="63"/>
  <c r="C336" i="41"/>
  <c r="E336" i="41"/>
  <c r="A337" i="41" s="1"/>
  <c r="B336" i="41"/>
  <c r="D336" i="41"/>
  <c r="B337" i="41" l="1"/>
  <c r="D337" i="41"/>
  <c r="C337" i="41"/>
  <c r="E337" i="41"/>
  <c r="A338" i="41" s="1"/>
  <c r="D449" i="55"/>
  <c r="E449" i="55" s="1"/>
  <c r="C450" i="55"/>
  <c r="F449" i="55"/>
  <c r="A450" i="55" s="1"/>
  <c r="B450" i="55" s="1"/>
  <c r="C444" i="63"/>
  <c r="D444" i="63" s="1"/>
  <c r="B445" i="63"/>
  <c r="A445" i="63"/>
  <c r="E444" i="63"/>
  <c r="D258" i="12"/>
  <c r="B259" i="12" s="1"/>
  <c r="A216" i="17"/>
  <c r="D215" i="17"/>
  <c r="B338" i="41" l="1"/>
  <c r="D338" i="41"/>
  <c r="C338" i="41"/>
  <c r="E338" i="41"/>
  <c r="A339" i="41" s="1"/>
  <c r="C259" i="12"/>
  <c r="E259" i="12"/>
  <c r="A260" i="12"/>
  <c r="F450" i="55"/>
  <c r="A451" i="55" s="1"/>
  <c r="B451" i="55" s="1"/>
  <c r="D450" i="55"/>
  <c r="E450" i="55" s="1"/>
  <c r="C451" i="55"/>
  <c r="B216" i="17"/>
  <c r="C216" i="17" s="1"/>
  <c r="C445" i="63"/>
  <c r="D445" i="63" s="1"/>
  <c r="B446" i="63"/>
  <c r="A446" i="63"/>
  <c r="E445" i="63"/>
  <c r="E216" i="17" l="1"/>
  <c r="E339" i="41"/>
  <c r="A340" i="41" s="1"/>
  <c r="B339" i="41"/>
  <c r="D339" i="41"/>
  <c r="C339" i="41"/>
  <c r="D451" i="55"/>
  <c r="E451" i="55" s="1"/>
  <c r="C452" i="55"/>
  <c r="F451" i="55"/>
  <c r="A452" i="55" s="1"/>
  <c r="B452" i="55" s="1"/>
  <c r="C446" i="63"/>
  <c r="D446" i="63" s="1"/>
  <c r="B447" i="63"/>
  <c r="A447" i="63"/>
  <c r="E446" i="63"/>
  <c r="D259" i="12"/>
  <c r="B260" i="12" s="1"/>
  <c r="F452" i="55" l="1"/>
  <c r="A453" i="55" s="1"/>
  <c r="B453" i="55" s="1"/>
  <c r="D452" i="55"/>
  <c r="E452" i="55" s="1"/>
  <c r="C453" i="55"/>
  <c r="C340" i="41"/>
  <c r="E340" i="41"/>
  <c r="A341" i="41" s="1"/>
  <c r="B340" i="41"/>
  <c r="D340" i="41"/>
  <c r="C447" i="63"/>
  <c r="D447" i="63" s="1"/>
  <c r="B448" i="63"/>
  <c r="A448" i="63"/>
  <c r="E447" i="63"/>
  <c r="A261" i="12"/>
  <c r="C260" i="12"/>
  <c r="E260" i="12" s="1"/>
  <c r="A217" i="17"/>
  <c r="D216" i="17"/>
  <c r="C448" i="63" l="1"/>
  <c r="D448" i="63" s="1"/>
  <c r="B449" i="63"/>
  <c r="A449" i="63"/>
  <c r="E448" i="63"/>
  <c r="B217" i="17"/>
  <c r="C217" i="17" s="1"/>
  <c r="D453" i="55"/>
  <c r="E453" i="55" s="1"/>
  <c r="C454" i="55"/>
  <c r="F453" i="55"/>
  <c r="A454" i="55" s="1"/>
  <c r="B454" i="55" s="1"/>
  <c r="D260" i="12"/>
  <c r="B261" i="12" s="1"/>
  <c r="B341" i="41"/>
  <c r="D341" i="41"/>
  <c r="C341" i="41"/>
  <c r="E341" i="41"/>
  <c r="A342" i="41" s="1"/>
  <c r="B342" i="41" l="1"/>
  <c r="C342" i="41"/>
  <c r="E342" i="41"/>
  <c r="A343" i="41" s="1"/>
  <c r="D342" i="41"/>
  <c r="A262" i="12"/>
  <c r="C261" i="12"/>
  <c r="E261" i="12" s="1"/>
  <c r="F454" i="55"/>
  <c r="A455" i="55" s="1"/>
  <c r="B455" i="55" s="1"/>
  <c r="D454" i="55"/>
  <c r="E454" i="55" s="1"/>
  <c r="C455" i="55"/>
  <c r="E217" i="17"/>
  <c r="C449" i="63"/>
  <c r="D449" i="63" s="1"/>
  <c r="B450" i="63"/>
  <c r="A450" i="63"/>
  <c r="E449" i="63"/>
  <c r="A218" i="17" l="1"/>
  <c r="D217" i="17"/>
  <c r="D455" i="55"/>
  <c r="E455" i="55" s="1"/>
  <c r="C456" i="55"/>
  <c r="F455" i="55"/>
  <c r="A456" i="55" s="1"/>
  <c r="B456" i="55" s="1"/>
  <c r="D261" i="12"/>
  <c r="B262" i="12" s="1"/>
  <c r="C343" i="41"/>
  <c r="E343" i="41"/>
  <c r="A344" i="41" s="1"/>
  <c r="D343" i="41"/>
  <c r="B343" i="41"/>
  <c r="C450" i="63"/>
  <c r="D450" i="63" s="1"/>
  <c r="B451" i="63"/>
  <c r="A451" i="63"/>
  <c r="E450" i="63"/>
  <c r="C344" i="41" l="1"/>
  <c r="E344" i="41"/>
  <c r="A345" i="41" s="1"/>
  <c r="D344" i="41"/>
  <c r="B344" i="41"/>
  <c r="F456" i="55"/>
  <c r="A457" i="55" s="1"/>
  <c r="B457" i="55" s="1"/>
  <c r="D456" i="55"/>
  <c r="E456" i="55" s="1"/>
  <c r="C457" i="55"/>
  <c r="C451" i="63"/>
  <c r="D451" i="63" s="1"/>
  <c r="B452" i="63"/>
  <c r="A452" i="63"/>
  <c r="E451" i="63"/>
  <c r="A263" i="12"/>
  <c r="C262" i="12"/>
  <c r="E262" i="12" s="1"/>
  <c r="B218" i="17"/>
  <c r="C218" i="17"/>
  <c r="E218" i="17" s="1"/>
  <c r="A219" i="17" l="1"/>
  <c r="D218" i="17"/>
  <c r="D262" i="12"/>
  <c r="B263" i="12" s="1"/>
  <c r="D457" i="55"/>
  <c r="E457" i="55" s="1"/>
  <c r="C458" i="55"/>
  <c r="F457" i="55"/>
  <c r="A458" i="55" s="1"/>
  <c r="B458" i="55" s="1"/>
  <c r="E345" i="41"/>
  <c r="A346" i="41" s="1"/>
  <c r="C345" i="41"/>
  <c r="B345" i="41"/>
  <c r="D345" i="41"/>
  <c r="C452" i="63"/>
  <c r="D452" i="63" s="1"/>
  <c r="B453" i="63"/>
  <c r="A453" i="63"/>
  <c r="E452" i="63"/>
  <c r="C453" i="63" l="1"/>
  <c r="D453" i="63" s="1"/>
  <c r="B454" i="63"/>
  <c r="A454" i="63"/>
  <c r="E453" i="63"/>
  <c r="C346" i="41"/>
  <c r="E346" i="41"/>
  <c r="A347" i="41" s="1"/>
  <c r="B346" i="41"/>
  <c r="D346" i="41"/>
  <c r="A264" i="12"/>
  <c r="C263" i="12"/>
  <c r="E263" i="12" s="1"/>
  <c r="F458" i="55"/>
  <c r="A459" i="55" s="1"/>
  <c r="B459" i="55" s="1"/>
  <c r="D458" i="55"/>
  <c r="E458" i="55" s="1"/>
  <c r="C459" i="55"/>
  <c r="B219" i="17"/>
  <c r="C219" i="17"/>
  <c r="E219" i="17" s="1"/>
  <c r="A220" i="17" l="1"/>
  <c r="D219" i="17"/>
  <c r="D459" i="55"/>
  <c r="E459" i="55" s="1"/>
  <c r="C460" i="55"/>
  <c r="F459" i="55"/>
  <c r="A460" i="55" s="1"/>
  <c r="B460" i="55" s="1"/>
  <c r="D263" i="12"/>
  <c r="B264" i="12" s="1"/>
  <c r="C347" i="41"/>
  <c r="E347" i="41"/>
  <c r="A348" i="41" s="1"/>
  <c r="D347" i="41"/>
  <c r="B347" i="41"/>
  <c r="C454" i="63"/>
  <c r="D454" i="63" s="1"/>
  <c r="B455" i="63"/>
  <c r="A455" i="63"/>
  <c r="E454" i="63"/>
  <c r="C348" i="41" l="1"/>
  <c r="E348" i="41"/>
  <c r="A349" i="41" s="1"/>
  <c r="D348" i="41"/>
  <c r="B348" i="41"/>
  <c r="F460" i="55"/>
  <c r="A461" i="55" s="1"/>
  <c r="B461" i="55" s="1"/>
  <c r="D460" i="55"/>
  <c r="E460" i="55" s="1"/>
  <c r="C461" i="55"/>
  <c r="C455" i="63"/>
  <c r="D455" i="63" s="1"/>
  <c r="B456" i="63"/>
  <c r="A456" i="63"/>
  <c r="E455" i="63"/>
  <c r="C264" i="12"/>
  <c r="A265" i="12"/>
  <c r="B220" i="17"/>
  <c r="C220" i="17" s="1"/>
  <c r="E220" i="17" l="1"/>
  <c r="D461" i="55"/>
  <c r="E461" i="55" s="1"/>
  <c r="C462" i="55"/>
  <c r="F461" i="55"/>
  <c r="A462" i="55" s="1"/>
  <c r="B462" i="55" s="1"/>
  <c r="E349" i="41"/>
  <c r="A350" i="41" s="1"/>
  <c r="C349" i="41"/>
  <c r="B349" i="41"/>
  <c r="D349" i="41"/>
  <c r="C456" i="63"/>
  <c r="D456" i="63" s="1"/>
  <c r="B457" i="63"/>
  <c r="A457" i="63"/>
  <c r="E456" i="63"/>
  <c r="E264" i="12"/>
  <c r="D264" i="12" s="1"/>
  <c r="B265" i="12" s="1"/>
  <c r="C265" i="12" l="1"/>
  <c r="E265" i="12" s="1"/>
  <c r="A266" i="12"/>
  <c r="C457" i="63"/>
  <c r="D457" i="63" s="1"/>
  <c r="B458" i="63"/>
  <c r="A458" i="63"/>
  <c r="E457" i="63"/>
  <c r="C350" i="41"/>
  <c r="E350" i="41"/>
  <c r="A351" i="41" s="1"/>
  <c r="B350" i="41"/>
  <c r="D350" i="41"/>
  <c r="A221" i="17"/>
  <c r="D220" i="17"/>
  <c r="F462" i="55"/>
  <c r="A463" i="55" s="1"/>
  <c r="B463" i="55" s="1"/>
  <c r="D462" i="55"/>
  <c r="E462" i="55" s="1"/>
  <c r="C463" i="55"/>
  <c r="C351" i="41" l="1"/>
  <c r="E351" i="41"/>
  <c r="A352" i="41" s="1"/>
  <c r="D351" i="41"/>
  <c r="B351" i="41"/>
  <c r="C458" i="63"/>
  <c r="D458" i="63" s="1"/>
  <c r="B459" i="63"/>
  <c r="A459" i="63"/>
  <c r="E458" i="63"/>
  <c r="D463" i="55"/>
  <c r="E463" i="55" s="1"/>
  <c r="C464" i="55"/>
  <c r="F463" i="55"/>
  <c r="A464" i="55" s="1"/>
  <c r="B464" i="55" s="1"/>
  <c r="B221" i="17"/>
  <c r="D265" i="12"/>
  <c r="B266" i="12" s="1"/>
  <c r="A267" i="12" l="1"/>
  <c r="C266" i="12"/>
  <c r="C221" i="17"/>
  <c r="E221" i="17" s="1"/>
  <c r="F464" i="55"/>
  <c r="A465" i="55" s="1"/>
  <c r="B465" i="55" s="1"/>
  <c r="D464" i="55"/>
  <c r="E464" i="55" s="1"/>
  <c r="C465" i="55"/>
  <c r="C352" i="41"/>
  <c r="E352" i="41"/>
  <c r="A353" i="41" s="1"/>
  <c r="D352" i="41"/>
  <c r="B352" i="41"/>
  <c r="C459" i="63"/>
  <c r="D459" i="63" s="1"/>
  <c r="B460" i="63"/>
  <c r="A460" i="63"/>
  <c r="E459" i="63"/>
  <c r="A222" i="17" l="1"/>
  <c r="D221" i="17"/>
  <c r="E353" i="41"/>
  <c r="A354" i="41" s="1"/>
  <c r="C353" i="41"/>
  <c r="B353" i="41"/>
  <c r="D353" i="41"/>
  <c r="C460" i="63"/>
  <c r="D460" i="63" s="1"/>
  <c r="B461" i="63"/>
  <c r="A461" i="63"/>
  <c r="E460" i="63"/>
  <c r="D465" i="55"/>
  <c r="E465" i="55" s="1"/>
  <c r="C466" i="55"/>
  <c r="F465" i="55"/>
  <c r="A466" i="55" s="1"/>
  <c r="B466" i="55" s="1"/>
  <c r="E266" i="12"/>
  <c r="D266" i="12" s="1"/>
  <c r="B267" i="12" s="1"/>
  <c r="A268" i="12" l="1"/>
  <c r="C267" i="12"/>
  <c r="C354" i="41"/>
  <c r="E354" i="41"/>
  <c r="A355" i="41" s="1"/>
  <c r="B354" i="41"/>
  <c r="D354" i="41"/>
  <c r="F466" i="55"/>
  <c r="A467" i="55" s="1"/>
  <c r="B467" i="55" s="1"/>
  <c r="D466" i="55"/>
  <c r="E466" i="55" s="1"/>
  <c r="C467" i="55"/>
  <c r="C461" i="63"/>
  <c r="D461" i="63" s="1"/>
  <c r="B462" i="63"/>
  <c r="A462" i="63"/>
  <c r="E461" i="63"/>
  <c r="B222" i="17"/>
  <c r="C222" i="17" s="1"/>
  <c r="E222" i="17" l="1"/>
  <c r="D467" i="55"/>
  <c r="E467" i="55" s="1"/>
  <c r="C468" i="55"/>
  <c r="F467" i="55"/>
  <c r="A468" i="55" s="1"/>
  <c r="B468" i="55" s="1"/>
  <c r="E267" i="12"/>
  <c r="D267" i="12" s="1"/>
  <c r="B268" i="12" s="1"/>
  <c r="C355" i="41"/>
  <c r="E355" i="41"/>
  <c r="A356" i="41" s="1"/>
  <c r="D355" i="41"/>
  <c r="B355" i="41"/>
  <c r="C462" i="63"/>
  <c r="D462" i="63" s="1"/>
  <c r="B463" i="63"/>
  <c r="A463" i="63"/>
  <c r="E462" i="63"/>
  <c r="A269" i="12" l="1"/>
  <c r="C268" i="12"/>
  <c r="C356" i="41"/>
  <c r="E356" i="41"/>
  <c r="A357" i="41" s="1"/>
  <c r="D356" i="41"/>
  <c r="B356" i="41"/>
  <c r="F468" i="55"/>
  <c r="A469" i="55" s="1"/>
  <c r="B469" i="55" s="1"/>
  <c r="D468" i="55"/>
  <c r="E468" i="55" s="1"/>
  <c r="C469" i="55"/>
  <c r="C463" i="63"/>
  <c r="D463" i="63" s="1"/>
  <c r="B464" i="63"/>
  <c r="A464" i="63"/>
  <c r="E463" i="63"/>
  <c r="A223" i="17"/>
  <c r="D222" i="17"/>
  <c r="B223" i="17" l="1"/>
  <c r="E223" i="17" s="1"/>
  <c r="C223" i="17"/>
  <c r="D469" i="55"/>
  <c r="E469" i="55" s="1"/>
  <c r="C470" i="55"/>
  <c r="F469" i="55"/>
  <c r="A470" i="55" s="1"/>
  <c r="B470" i="55" s="1"/>
  <c r="E357" i="41"/>
  <c r="A358" i="41" s="1"/>
  <c r="C357" i="41"/>
  <c r="B357" i="41"/>
  <c r="D357" i="41"/>
  <c r="C464" i="63"/>
  <c r="D464" i="63" s="1"/>
  <c r="B465" i="63"/>
  <c r="A465" i="63"/>
  <c r="E464" i="63"/>
  <c r="E268" i="12"/>
  <c r="D268" i="12" s="1"/>
  <c r="B269" i="12" s="1"/>
  <c r="C269" i="12" l="1"/>
  <c r="E269" i="12" s="1"/>
  <c r="A270" i="12"/>
  <c r="A224" i="17"/>
  <c r="D223" i="17"/>
  <c r="C465" i="63"/>
  <c r="D465" i="63" s="1"/>
  <c r="B466" i="63"/>
  <c r="A466" i="63"/>
  <c r="E465" i="63"/>
  <c r="F470" i="55"/>
  <c r="A471" i="55" s="1"/>
  <c r="B471" i="55" s="1"/>
  <c r="D470" i="55"/>
  <c r="E470" i="55" s="1"/>
  <c r="C471" i="55"/>
  <c r="C358" i="41"/>
  <c r="E358" i="41"/>
  <c r="A359" i="41" s="1"/>
  <c r="B358" i="41"/>
  <c r="D358" i="41"/>
  <c r="C466" i="63" l="1"/>
  <c r="D466" i="63" s="1"/>
  <c r="B467" i="63"/>
  <c r="A467" i="63"/>
  <c r="E466" i="63"/>
  <c r="C359" i="41"/>
  <c r="E359" i="41"/>
  <c r="A360" i="41" s="1"/>
  <c r="D359" i="41"/>
  <c r="B359" i="41"/>
  <c r="D471" i="55"/>
  <c r="E471" i="55" s="1"/>
  <c r="C472" i="55"/>
  <c r="F471" i="55"/>
  <c r="A472" i="55" s="1"/>
  <c r="B472" i="55" s="1"/>
  <c r="B224" i="17"/>
  <c r="D269" i="12"/>
  <c r="B270" i="12" s="1"/>
  <c r="C224" i="17" l="1"/>
  <c r="E224" i="17" s="1"/>
  <c r="A271" i="12"/>
  <c r="C270" i="12"/>
  <c r="E270" i="12" s="1"/>
  <c r="F472" i="55"/>
  <c r="A473" i="55" s="1"/>
  <c r="B473" i="55" s="1"/>
  <c r="D472" i="55"/>
  <c r="E472" i="55" s="1"/>
  <c r="C473" i="55"/>
  <c r="C360" i="41"/>
  <c r="E360" i="41"/>
  <c r="A361" i="41" s="1"/>
  <c r="D360" i="41"/>
  <c r="B360" i="41"/>
  <c r="C467" i="63"/>
  <c r="D467" i="63" s="1"/>
  <c r="B468" i="63"/>
  <c r="A468" i="63"/>
  <c r="E467" i="63"/>
  <c r="A225" i="17" l="1"/>
  <c r="D224" i="17"/>
  <c r="C468" i="63"/>
  <c r="D468" i="63" s="1"/>
  <c r="B469" i="63"/>
  <c r="A469" i="63"/>
  <c r="E468" i="63"/>
  <c r="E361" i="41"/>
  <c r="A362" i="41" s="1"/>
  <c r="C361" i="41"/>
  <c r="D361" i="41"/>
  <c r="B361" i="41"/>
  <c r="D473" i="55"/>
  <c r="E473" i="55" s="1"/>
  <c r="C474" i="55"/>
  <c r="F473" i="55"/>
  <c r="A474" i="55" s="1"/>
  <c r="B474" i="55" s="1"/>
  <c r="D270" i="12"/>
  <c r="B271" i="12" s="1"/>
  <c r="F474" i="55" l="1"/>
  <c r="A475" i="55" s="1"/>
  <c r="B475" i="55" s="1"/>
  <c r="D474" i="55"/>
  <c r="E474" i="55" s="1"/>
  <c r="C475" i="55"/>
  <c r="C469" i="63"/>
  <c r="D469" i="63" s="1"/>
  <c r="B470" i="63"/>
  <c r="A470" i="63"/>
  <c r="E469" i="63"/>
  <c r="C362" i="41"/>
  <c r="E362" i="41"/>
  <c r="A363" i="41" s="1"/>
  <c r="B362" i="41"/>
  <c r="D362" i="41"/>
  <c r="A272" i="12"/>
  <c r="C271" i="12"/>
  <c r="E271" i="12" s="1"/>
  <c r="B225" i="17"/>
  <c r="C225" i="17" s="1"/>
  <c r="E225" i="17" l="1"/>
  <c r="D475" i="55"/>
  <c r="E475" i="55" s="1"/>
  <c r="C476" i="55"/>
  <c r="F475" i="55"/>
  <c r="A476" i="55" s="1"/>
  <c r="B476" i="55" s="1"/>
  <c r="D271" i="12"/>
  <c r="B272" i="12" s="1"/>
  <c r="C363" i="41"/>
  <c r="E363" i="41"/>
  <c r="A364" i="41" s="1"/>
  <c r="D363" i="41"/>
  <c r="B363" i="41"/>
  <c r="C470" i="63"/>
  <c r="D470" i="63" s="1"/>
  <c r="B471" i="63"/>
  <c r="A471" i="63"/>
  <c r="E470" i="63"/>
  <c r="C364" i="41" l="1"/>
  <c r="E364" i="41"/>
  <c r="A365" i="41" s="1"/>
  <c r="D364" i="41"/>
  <c r="B364" i="41"/>
  <c r="F476" i="55"/>
  <c r="A477" i="55" s="1"/>
  <c r="B477" i="55" s="1"/>
  <c r="D476" i="55"/>
  <c r="E476" i="55" s="1"/>
  <c r="C477" i="55"/>
  <c r="C471" i="63"/>
  <c r="D471" i="63" s="1"/>
  <c r="B472" i="63"/>
  <c r="A472" i="63"/>
  <c r="E471" i="63"/>
  <c r="C272" i="12"/>
  <c r="E272" i="12" s="1"/>
  <c r="A273" i="12"/>
  <c r="A226" i="17"/>
  <c r="D225" i="17"/>
  <c r="B226" i="17" l="1"/>
  <c r="C226" i="17" s="1"/>
  <c r="D272" i="12"/>
  <c r="B273" i="12" s="1"/>
  <c r="D477" i="55"/>
  <c r="E477" i="55" s="1"/>
  <c r="C478" i="55"/>
  <c r="F477" i="55"/>
  <c r="A478" i="55" s="1"/>
  <c r="B478" i="55" s="1"/>
  <c r="E365" i="41"/>
  <c r="A366" i="41" s="1"/>
  <c r="C365" i="41"/>
  <c r="D365" i="41"/>
  <c r="B365" i="41"/>
  <c r="C472" i="63"/>
  <c r="D472" i="63" s="1"/>
  <c r="B473" i="63"/>
  <c r="A473" i="63"/>
  <c r="E472" i="63"/>
  <c r="E226" i="17" l="1"/>
  <c r="F478" i="55"/>
  <c r="A479" i="55" s="1"/>
  <c r="B479" i="55" s="1"/>
  <c r="D478" i="55"/>
  <c r="E478" i="55" s="1"/>
  <c r="C479" i="55"/>
  <c r="C473" i="63"/>
  <c r="D473" i="63" s="1"/>
  <c r="B474" i="63"/>
  <c r="A474" i="63"/>
  <c r="E473" i="63"/>
  <c r="C366" i="41"/>
  <c r="E366" i="41"/>
  <c r="A367" i="41" s="1"/>
  <c r="B366" i="41"/>
  <c r="D366" i="41"/>
  <c r="C273" i="12"/>
  <c r="E273" i="12"/>
  <c r="A274" i="12"/>
  <c r="D479" i="55" l="1"/>
  <c r="E479" i="55" s="1"/>
  <c r="F479" i="55"/>
  <c r="A480" i="55" s="1"/>
  <c r="C480" i="55"/>
  <c r="C367" i="41"/>
  <c r="E367" i="41"/>
  <c r="A368" i="41" s="1"/>
  <c r="D367" i="41"/>
  <c r="B367" i="41"/>
  <c r="C474" i="63"/>
  <c r="D474" i="63" s="1"/>
  <c r="B475" i="63"/>
  <c r="A475" i="63"/>
  <c r="E474" i="63"/>
  <c r="D273" i="12"/>
  <c r="B274" i="12" s="1"/>
  <c r="A227" i="17"/>
  <c r="D226" i="17"/>
  <c r="A275" i="12" l="1"/>
  <c r="C274" i="12"/>
  <c r="E274" i="12" s="1"/>
  <c r="C475" i="63"/>
  <c r="D475" i="63" s="1"/>
  <c r="B476" i="63"/>
  <c r="A476" i="63"/>
  <c r="E475" i="63"/>
  <c r="D480" i="55"/>
  <c r="E480" i="55" s="1"/>
  <c r="F480" i="55"/>
  <c r="B480" i="55"/>
  <c r="G5" i="55"/>
  <c r="B227" i="17"/>
  <c r="C227" i="17"/>
  <c r="E227" i="17"/>
  <c r="A228" i="17" s="1"/>
  <c r="C368" i="41"/>
  <c r="E368" i="41"/>
  <c r="A369" i="41" s="1"/>
  <c r="D368" i="41"/>
  <c r="B368" i="41"/>
  <c r="D274" i="12" l="1"/>
  <c r="B275" i="12" s="1"/>
  <c r="E369" i="41"/>
  <c r="A370" i="41" s="1"/>
  <c r="C369" i="41"/>
  <c r="D369" i="41"/>
  <c r="B369" i="41"/>
  <c r="D227" i="17"/>
  <c r="B228" i="17" s="1"/>
  <c r="C476" i="63"/>
  <c r="D476" i="63" s="1"/>
  <c r="B477" i="63"/>
  <c r="A477" i="63"/>
  <c r="E476" i="63"/>
  <c r="C228" i="17" l="1"/>
  <c r="E228" i="17" s="1"/>
  <c r="C477" i="63"/>
  <c r="D477" i="63" s="1"/>
  <c r="B478" i="63"/>
  <c r="A478" i="63"/>
  <c r="E477" i="63"/>
  <c r="C370" i="41"/>
  <c r="E370" i="41"/>
  <c r="A371" i="41" s="1"/>
  <c r="B370" i="41"/>
  <c r="D370" i="41"/>
  <c r="A276" i="12"/>
  <c r="C275" i="12"/>
  <c r="A229" i="17" l="1"/>
  <c r="D228" i="17"/>
  <c r="C371" i="41"/>
  <c r="E371" i="41"/>
  <c r="A372" i="41" s="1"/>
  <c r="D371" i="41"/>
  <c r="B371" i="41"/>
  <c r="C478" i="63"/>
  <c r="D478" i="63" s="1"/>
  <c r="B479" i="63"/>
  <c r="A479" i="63"/>
  <c r="E478" i="63"/>
  <c r="E275" i="12"/>
  <c r="D275" i="12" s="1"/>
  <c r="B276" i="12" s="1"/>
  <c r="A277" i="12" l="1"/>
  <c r="C276" i="12"/>
  <c r="C372" i="41"/>
  <c r="E372" i="41"/>
  <c r="A373" i="41" s="1"/>
  <c r="D372" i="41"/>
  <c r="B372" i="41"/>
  <c r="C479" i="63"/>
  <c r="D479" i="63" s="1"/>
  <c r="B480" i="63"/>
  <c r="A480" i="63"/>
  <c r="E479" i="63"/>
  <c r="B229" i="17"/>
  <c r="C229" i="17" s="1"/>
  <c r="E229" i="17" l="1"/>
  <c r="E373" i="41"/>
  <c r="A374" i="41" s="1"/>
  <c r="C373" i="41"/>
  <c r="D373" i="41"/>
  <c r="B373" i="41"/>
  <c r="C480" i="63"/>
  <c r="D480" i="63" s="1"/>
  <c r="B481" i="63"/>
  <c r="A481" i="63"/>
  <c r="E480" i="63"/>
  <c r="E276" i="12"/>
  <c r="D276" i="12" s="1"/>
  <c r="B277" i="12" s="1"/>
  <c r="C277" i="12" l="1"/>
  <c r="E277" i="12"/>
  <c r="A278" i="12"/>
  <c r="C481" i="63"/>
  <c r="D481" i="63" s="1"/>
  <c r="B482" i="63"/>
  <c r="A482" i="63"/>
  <c r="E481" i="63"/>
  <c r="C374" i="41"/>
  <c r="E374" i="41"/>
  <c r="A375" i="41" s="1"/>
  <c r="B374" i="41"/>
  <c r="D374" i="41"/>
  <c r="A230" i="17"/>
  <c r="D229" i="17"/>
  <c r="C375" i="41" l="1"/>
  <c r="E375" i="41"/>
  <c r="A376" i="41" s="1"/>
  <c r="D375" i="41"/>
  <c r="B375" i="41"/>
  <c r="C482" i="63"/>
  <c r="D482" i="63" s="1"/>
  <c r="B483" i="63"/>
  <c r="A483" i="63"/>
  <c r="E482" i="63"/>
  <c r="B230" i="17"/>
  <c r="C230" i="17"/>
  <c r="E230" i="17" s="1"/>
  <c r="D277" i="12"/>
  <c r="B278" i="12" s="1"/>
  <c r="A231" i="17" l="1"/>
  <c r="D230" i="17"/>
  <c r="C483" i="63"/>
  <c r="D483" i="63" s="1"/>
  <c r="B484" i="63"/>
  <c r="A484" i="63"/>
  <c r="E483" i="63"/>
  <c r="C376" i="41"/>
  <c r="E376" i="41"/>
  <c r="A377" i="41" s="1"/>
  <c r="D376" i="41"/>
  <c r="B376" i="41"/>
  <c r="A279" i="12"/>
  <c r="C278" i="12"/>
  <c r="E278" i="12" s="1"/>
  <c r="E377" i="41" l="1"/>
  <c r="A378" i="41" s="1"/>
  <c r="C377" i="41"/>
  <c r="D377" i="41"/>
  <c r="B377" i="41"/>
  <c r="C484" i="63"/>
  <c r="D484" i="63" s="1"/>
  <c r="B485" i="63"/>
  <c r="A485" i="63"/>
  <c r="E484" i="63"/>
  <c r="D278" i="12"/>
  <c r="B279" i="12" s="1"/>
  <c r="B231" i="17"/>
  <c r="C231" i="17" s="1"/>
  <c r="E231" i="17" s="1"/>
  <c r="A232" i="17" l="1"/>
  <c r="D231" i="17"/>
  <c r="A280" i="12"/>
  <c r="C279" i="12"/>
  <c r="E279" i="12" s="1"/>
  <c r="C485" i="63"/>
  <c r="D485" i="63" s="1"/>
  <c r="B486" i="63"/>
  <c r="A486" i="63"/>
  <c r="E485" i="63"/>
  <c r="C378" i="41"/>
  <c r="E378" i="41"/>
  <c r="A379" i="41" s="1"/>
  <c r="B378" i="41"/>
  <c r="D378" i="41"/>
  <c r="C379" i="41" l="1"/>
  <c r="E379" i="41"/>
  <c r="A380" i="41" s="1"/>
  <c r="D379" i="41"/>
  <c r="B379" i="41"/>
  <c r="C486" i="63"/>
  <c r="D486" i="63" s="1"/>
  <c r="B487" i="63"/>
  <c r="A487" i="63"/>
  <c r="E486" i="63"/>
  <c r="D279" i="12"/>
  <c r="B280" i="12" s="1"/>
  <c r="B232" i="17"/>
  <c r="C232" i="17" s="1"/>
  <c r="E232" i="17" s="1"/>
  <c r="A233" i="17" l="1"/>
  <c r="D232" i="17"/>
  <c r="C487" i="63"/>
  <c r="D487" i="63" s="1"/>
  <c r="B488" i="63"/>
  <c r="A488" i="63"/>
  <c r="E487" i="63"/>
  <c r="C380" i="41"/>
  <c r="E380" i="41"/>
  <c r="A381" i="41" s="1"/>
  <c r="D380" i="41"/>
  <c r="B380" i="41"/>
  <c r="C280" i="12"/>
  <c r="A281" i="12"/>
  <c r="E381" i="41" l="1"/>
  <c r="A382" i="41" s="1"/>
  <c r="C381" i="41"/>
  <c r="D381" i="41"/>
  <c r="B381" i="41"/>
  <c r="C488" i="63"/>
  <c r="D488" i="63" s="1"/>
  <c r="B489" i="63"/>
  <c r="A489" i="63"/>
  <c r="E488" i="63"/>
  <c r="E280" i="12"/>
  <c r="D280" i="12" s="1"/>
  <c r="B281" i="12" s="1"/>
  <c r="B233" i="17"/>
  <c r="C233" i="17" s="1"/>
  <c r="C281" i="12" l="1"/>
  <c r="E281" i="12"/>
  <c r="A282" i="12"/>
  <c r="E233" i="17"/>
  <c r="C489" i="63"/>
  <c r="D489" i="63" s="1"/>
  <c r="B490" i="63"/>
  <c r="A490" i="63"/>
  <c r="E489" i="63"/>
  <c r="C382" i="41"/>
  <c r="E382" i="41"/>
  <c r="A383" i="41" s="1"/>
  <c r="B382" i="41"/>
  <c r="D382" i="41"/>
  <c r="C383" i="41" l="1"/>
  <c r="E383" i="41"/>
  <c r="A384" i="41" s="1"/>
  <c r="D383" i="41"/>
  <c r="B383" i="41"/>
  <c r="C490" i="63"/>
  <c r="D490" i="63" s="1"/>
  <c r="B491" i="63"/>
  <c r="A491" i="63"/>
  <c r="E490" i="63"/>
  <c r="A234" i="17"/>
  <c r="D233" i="17"/>
  <c r="D281" i="12"/>
  <c r="B282" i="12" s="1"/>
  <c r="C491" i="63" l="1"/>
  <c r="D491" i="63" s="1"/>
  <c r="B492" i="63"/>
  <c r="A492" i="63"/>
  <c r="E491" i="63"/>
  <c r="A283" i="12"/>
  <c r="C282" i="12"/>
  <c r="E282" i="12" s="1"/>
  <c r="C384" i="41"/>
  <c r="E384" i="41"/>
  <c r="A385" i="41" s="1"/>
  <c r="D384" i="41"/>
  <c r="B384" i="41"/>
  <c r="B234" i="17"/>
  <c r="C234" i="17"/>
  <c r="E234" i="17"/>
  <c r="A235" i="17" s="1"/>
  <c r="D282" i="12" l="1"/>
  <c r="B283" i="12" s="1"/>
  <c r="E385" i="41"/>
  <c r="A386" i="41" s="1"/>
  <c r="C385" i="41"/>
  <c r="D385" i="41"/>
  <c r="B385" i="41"/>
  <c r="C492" i="63"/>
  <c r="D492" i="63" s="1"/>
  <c r="B493" i="63"/>
  <c r="A493" i="63"/>
  <c r="E492" i="63"/>
  <c r="D234" i="17"/>
  <c r="B235" i="17" s="1"/>
  <c r="C235" i="17" l="1"/>
  <c r="E235" i="17" s="1"/>
  <c r="C493" i="63"/>
  <c r="D493" i="63" s="1"/>
  <c r="B494" i="63"/>
  <c r="A494" i="63"/>
  <c r="E493" i="63"/>
  <c r="C386" i="41"/>
  <c r="E386" i="41"/>
  <c r="A387" i="41" s="1"/>
  <c r="B386" i="41"/>
  <c r="D386" i="41"/>
  <c r="A284" i="12"/>
  <c r="C283" i="12"/>
  <c r="A236" i="17" l="1"/>
  <c r="D235" i="17"/>
  <c r="C387" i="41"/>
  <c r="E387" i="41"/>
  <c r="A388" i="41" s="1"/>
  <c r="D387" i="41"/>
  <c r="B387" i="41"/>
  <c r="C494" i="63"/>
  <c r="D494" i="63" s="1"/>
  <c r="B495" i="63"/>
  <c r="A495" i="63"/>
  <c r="E494" i="63"/>
  <c r="E283" i="12"/>
  <c r="D283" i="12" s="1"/>
  <c r="B284" i="12" s="1"/>
  <c r="A285" i="12" l="1"/>
  <c r="C284" i="12"/>
  <c r="C388" i="41"/>
  <c r="E388" i="41"/>
  <c r="A389" i="41" s="1"/>
  <c r="D388" i="41"/>
  <c r="B388" i="41"/>
  <c r="C495" i="63"/>
  <c r="D495" i="63" s="1"/>
  <c r="B496" i="63"/>
  <c r="A496" i="63"/>
  <c r="E495" i="63"/>
  <c r="B236" i="17"/>
  <c r="E236" i="17" s="1"/>
  <c r="C236" i="17"/>
  <c r="A237" i="17" l="1"/>
  <c r="D236" i="17"/>
  <c r="E389" i="41"/>
  <c r="A390" i="41" s="1"/>
  <c r="C389" i="41"/>
  <c r="D389" i="41"/>
  <c r="B389" i="41"/>
  <c r="C496" i="63"/>
  <c r="D496" i="63" s="1"/>
  <c r="B497" i="63"/>
  <c r="A497" i="63"/>
  <c r="E496" i="63"/>
  <c r="E284" i="12"/>
  <c r="D284" i="12" s="1"/>
  <c r="B285" i="12" s="1"/>
  <c r="C285" i="12" l="1"/>
  <c r="A286" i="12"/>
  <c r="E285" i="12"/>
  <c r="C390" i="41"/>
  <c r="E390" i="41"/>
  <c r="A391" i="41" s="1"/>
  <c r="B390" i="41"/>
  <c r="D390" i="41"/>
  <c r="C497" i="63"/>
  <c r="D497" i="63" s="1"/>
  <c r="B498" i="63"/>
  <c r="A498" i="63"/>
  <c r="E497" i="63"/>
  <c r="B237" i="17"/>
  <c r="C237" i="17" s="1"/>
  <c r="E237" i="17" l="1"/>
  <c r="C391" i="41"/>
  <c r="E391" i="41"/>
  <c r="A392" i="41" s="1"/>
  <c r="D391" i="41"/>
  <c r="B391" i="41"/>
  <c r="C498" i="63"/>
  <c r="D498" i="63" s="1"/>
  <c r="B499" i="63"/>
  <c r="A499" i="63"/>
  <c r="E498" i="63"/>
  <c r="D285" i="12"/>
  <c r="B286" i="12" s="1"/>
  <c r="C392" i="41" l="1"/>
  <c r="E392" i="41"/>
  <c r="A393" i="41" s="1"/>
  <c r="D392" i="41"/>
  <c r="B392" i="41"/>
  <c r="A287" i="12"/>
  <c r="C286" i="12"/>
  <c r="E286" i="12" s="1"/>
  <c r="C499" i="63"/>
  <c r="D499" i="63" s="1"/>
  <c r="B500" i="63"/>
  <c r="A500" i="63"/>
  <c r="E499" i="63"/>
  <c r="A238" i="17"/>
  <c r="D237" i="17"/>
  <c r="C500" i="63" l="1"/>
  <c r="D500" i="63" s="1"/>
  <c r="B501" i="63"/>
  <c r="A501" i="63"/>
  <c r="E500" i="63"/>
  <c r="D286" i="12"/>
  <c r="B287" i="12" s="1"/>
  <c r="E393" i="41"/>
  <c r="A394" i="41" s="1"/>
  <c r="C393" i="41"/>
  <c r="D393" i="41"/>
  <c r="B393" i="41"/>
  <c r="B238" i="17"/>
  <c r="C238" i="17" l="1"/>
  <c r="E238" i="17" s="1"/>
  <c r="C394" i="41"/>
  <c r="E394" i="41"/>
  <c r="A395" i="41" s="1"/>
  <c r="B394" i="41"/>
  <c r="D394" i="41"/>
  <c r="C501" i="63"/>
  <c r="D501" i="63" s="1"/>
  <c r="B502" i="63"/>
  <c r="A502" i="63"/>
  <c r="E501" i="63"/>
  <c r="A288" i="12"/>
  <c r="C287" i="12"/>
  <c r="E287" i="12" s="1"/>
  <c r="A239" i="17" l="1"/>
  <c r="D238" i="17"/>
  <c r="C502" i="63"/>
  <c r="D502" i="63" s="1"/>
  <c r="B503" i="63"/>
  <c r="A503" i="63"/>
  <c r="E502" i="63"/>
  <c r="C395" i="41"/>
  <c r="E395" i="41"/>
  <c r="A396" i="41" s="1"/>
  <c r="D395" i="41"/>
  <c r="B395" i="41"/>
  <c r="D287" i="12"/>
  <c r="B288" i="12" s="1"/>
  <c r="C396" i="41" l="1"/>
  <c r="E396" i="41"/>
  <c r="A397" i="41" s="1"/>
  <c r="D396" i="41"/>
  <c r="B396" i="41"/>
  <c r="C503" i="63"/>
  <c r="D503" i="63" s="1"/>
  <c r="B504" i="63"/>
  <c r="A504" i="63"/>
  <c r="E503" i="63"/>
  <c r="A289" i="12"/>
  <c r="C288" i="12"/>
  <c r="E288" i="12" s="1"/>
  <c r="B239" i="17"/>
  <c r="C239" i="17" s="1"/>
  <c r="E239" i="17" l="1"/>
  <c r="D288" i="12"/>
  <c r="B289" i="12" s="1"/>
  <c r="C504" i="63"/>
  <c r="D504" i="63" s="1"/>
  <c r="B505" i="63"/>
  <c r="A505" i="63"/>
  <c r="E504" i="63"/>
  <c r="E397" i="41"/>
  <c r="A398" i="41" s="1"/>
  <c r="C397" i="41"/>
  <c r="D397" i="41"/>
  <c r="B397" i="41"/>
  <c r="C505" i="63" l="1"/>
  <c r="D505" i="63" s="1"/>
  <c r="B506" i="63"/>
  <c r="A506" i="63"/>
  <c r="E505" i="63"/>
  <c r="C398" i="41"/>
  <c r="E398" i="41"/>
  <c r="A399" i="41" s="1"/>
  <c r="B398" i="41"/>
  <c r="D398" i="41"/>
  <c r="C289" i="12"/>
  <c r="E289" i="12" s="1"/>
  <c r="A290" i="12"/>
  <c r="A240" i="17"/>
  <c r="D239" i="17"/>
  <c r="D289" i="12" l="1"/>
  <c r="B290" i="12" s="1"/>
  <c r="C399" i="41"/>
  <c r="E399" i="41"/>
  <c r="A400" i="41" s="1"/>
  <c r="D399" i="41"/>
  <c r="B399" i="41"/>
  <c r="C506" i="63"/>
  <c r="D506" i="63" s="1"/>
  <c r="B507" i="63"/>
  <c r="A507" i="63"/>
  <c r="E506" i="63"/>
  <c r="B240" i="17"/>
  <c r="C240" i="17" s="1"/>
  <c r="C507" i="63" l="1"/>
  <c r="D507" i="63" s="1"/>
  <c r="B508" i="63"/>
  <c r="A508" i="63"/>
  <c r="E507" i="63"/>
  <c r="C400" i="41"/>
  <c r="E400" i="41"/>
  <c r="A401" i="41" s="1"/>
  <c r="D400" i="41"/>
  <c r="B400" i="41"/>
  <c r="E240" i="17"/>
  <c r="A291" i="12"/>
  <c r="C290" i="12"/>
  <c r="E401" i="41" l="1"/>
  <c r="A402" i="41" s="1"/>
  <c r="C401" i="41"/>
  <c r="D401" i="41"/>
  <c r="B401" i="41"/>
  <c r="C508" i="63"/>
  <c r="D508" i="63" s="1"/>
  <c r="B509" i="63"/>
  <c r="A509" i="63"/>
  <c r="E508" i="63"/>
  <c r="E290" i="12"/>
  <c r="D290" i="12" s="1"/>
  <c r="B291" i="12" s="1"/>
  <c r="A241" i="17"/>
  <c r="D240" i="17"/>
  <c r="A292" i="12" l="1"/>
  <c r="C291" i="12"/>
  <c r="E291" i="12" s="1"/>
  <c r="B241" i="17"/>
  <c r="C241" i="17" s="1"/>
  <c r="C509" i="63"/>
  <c r="D509" i="63" s="1"/>
  <c r="B510" i="63"/>
  <c r="A510" i="63"/>
  <c r="E509" i="63"/>
  <c r="C402" i="41"/>
  <c r="E402" i="41"/>
  <c r="A403" i="41" s="1"/>
  <c r="B402" i="41"/>
  <c r="D15" i="41" s="1"/>
  <c r="D402" i="41"/>
  <c r="D291" i="12" l="1"/>
  <c r="B292" i="12" s="1"/>
  <c r="C403" i="41"/>
  <c r="E403" i="41"/>
  <c r="A404" i="41" s="1"/>
  <c r="D403" i="41"/>
  <c r="B403" i="41"/>
  <c r="C510" i="63"/>
  <c r="D510" i="63" s="1"/>
  <c r="B511" i="63"/>
  <c r="A511" i="63"/>
  <c r="E510" i="63"/>
  <c r="E241" i="17"/>
  <c r="C404" i="41" l="1"/>
  <c r="E404" i="41"/>
  <c r="A405" i="41" s="1"/>
  <c r="D404" i="41"/>
  <c r="B404" i="41"/>
  <c r="C511" i="63"/>
  <c r="D511" i="63" s="1"/>
  <c r="B512" i="63"/>
  <c r="A512" i="63"/>
  <c r="E511" i="63"/>
  <c r="A242" i="17"/>
  <c r="D241" i="17"/>
  <c r="A293" i="12"/>
  <c r="C292" i="12"/>
  <c r="E292" i="12" l="1"/>
  <c r="D292" i="12" s="1"/>
  <c r="B293" i="12" s="1"/>
  <c r="C512" i="63"/>
  <c r="D512" i="63" s="1"/>
  <c r="B513" i="63"/>
  <c r="A513" i="63"/>
  <c r="E512" i="63"/>
  <c r="E405" i="41"/>
  <c r="A406" i="41" s="1"/>
  <c r="C405" i="41"/>
  <c r="D405" i="41"/>
  <c r="B405" i="41"/>
  <c r="B242" i="17"/>
  <c r="C242" i="17" s="1"/>
  <c r="C293" i="12" l="1"/>
  <c r="D293" i="12" s="1"/>
  <c r="E293" i="12"/>
  <c r="A294" i="12"/>
  <c r="B294" i="12"/>
  <c r="C513" i="63"/>
  <c r="D513" i="63" s="1"/>
  <c r="B514" i="63"/>
  <c r="A514" i="63"/>
  <c r="E513" i="63"/>
  <c r="C406" i="41"/>
  <c r="E406" i="41"/>
  <c r="A407" i="41" s="1"/>
  <c r="B406" i="41"/>
  <c r="D406" i="41"/>
  <c r="E242" i="17"/>
  <c r="A295" i="12" l="1"/>
  <c r="B295" i="12"/>
  <c r="C294" i="12"/>
  <c r="D294" i="12" s="1"/>
  <c r="E294" i="12"/>
  <c r="C407" i="41"/>
  <c r="E407" i="41"/>
  <c r="A408" i="41" s="1"/>
  <c r="D407" i="41"/>
  <c r="B407" i="41"/>
  <c r="C514" i="63"/>
  <c r="D514" i="63" s="1"/>
  <c r="B515" i="63"/>
  <c r="A515" i="63"/>
  <c r="E514" i="63"/>
  <c r="A243" i="17"/>
  <c r="D242" i="17"/>
  <c r="C408" i="41" l="1"/>
  <c r="E408" i="41"/>
  <c r="A409" i="41" s="1"/>
  <c r="D408" i="41"/>
  <c r="B408" i="41"/>
  <c r="A296" i="12"/>
  <c r="B296" i="12"/>
  <c r="C295" i="12"/>
  <c r="D295" i="12" s="1"/>
  <c r="E295" i="12"/>
  <c r="C515" i="63"/>
  <c r="D515" i="63" s="1"/>
  <c r="B516" i="63"/>
  <c r="A516" i="63"/>
  <c r="E515" i="63"/>
  <c r="B243" i="17"/>
  <c r="C243" i="17" s="1"/>
  <c r="E243" i="17" s="1"/>
  <c r="A244" i="17" l="1"/>
  <c r="D243" i="17"/>
  <c r="C516" i="63"/>
  <c r="D516" i="63" s="1"/>
  <c r="B517" i="63"/>
  <c r="A517" i="63"/>
  <c r="E516" i="63"/>
  <c r="E296" i="12"/>
  <c r="A297" i="12"/>
  <c r="B297" i="12"/>
  <c r="C296" i="12"/>
  <c r="D296" i="12" s="1"/>
  <c r="E409" i="41"/>
  <c r="A410" i="41" s="1"/>
  <c r="C409" i="41"/>
  <c r="D409" i="41"/>
  <c r="B409" i="41"/>
  <c r="C410" i="41" l="1"/>
  <c r="E410" i="41"/>
  <c r="A411" i="41" s="1"/>
  <c r="B410" i="41"/>
  <c r="D410" i="41"/>
  <c r="C517" i="63"/>
  <c r="D517" i="63" s="1"/>
  <c r="B518" i="63"/>
  <c r="A518" i="63"/>
  <c r="E517" i="63"/>
  <c r="C297" i="12"/>
  <c r="D297" i="12" s="1"/>
  <c r="E297" i="12"/>
  <c r="A298" i="12"/>
  <c r="B298" i="12"/>
  <c r="B244" i="17"/>
  <c r="E244" i="17" s="1"/>
  <c r="C244" i="17"/>
  <c r="A245" i="17" l="1"/>
  <c r="D244" i="17"/>
  <c r="A299" i="12"/>
  <c r="B299" i="12"/>
  <c r="C298" i="12"/>
  <c r="D298" i="12" s="1"/>
  <c r="E298" i="12"/>
  <c r="C518" i="63"/>
  <c r="D518" i="63" s="1"/>
  <c r="B519" i="63"/>
  <c r="A519" i="63"/>
  <c r="E518" i="63"/>
  <c r="C411" i="41"/>
  <c r="E411" i="41"/>
  <c r="A412" i="41" s="1"/>
  <c r="D411" i="41"/>
  <c r="B411" i="41"/>
  <c r="C519" i="63" l="1"/>
  <c r="D519" i="63" s="1"/>
  <c r="B520" i="63"/>
  <c r="A520" i="63"/>
  <c r="E519" i="63"/>
  <c r="C412" i="41"/>
  <c r="E412" i="41"/>
  <c r="A413" i="41" s="1"/>
  <c r="D412" i="41"/>
  <c r="B412" i="41"/>
  <c r="A300" i="12"/>
  <c r="B300" i="12"/>
  <c r="C299" i="12"/>
  <c r="D299" i="12" s="1"/>
  <c r="E299" i="12"/>
  <c r="B245" i="17"/>
  <c r="C245" i="17" s="1"/>
  <c r="E300" i="12" l="1"/>
  <c r="A301" i="12"/>
  <c r="B301" i="12"/>
  <c r="C300" i="12"/>
  <c r="D300" i="12" s="1"/>
  <c r="E413" i="41"/>
  <c r="A414" i="41" s="1"/>
  <c r="C413" i="41"/>
  <c r="D413" i="41"/>
  <c r="B413" i="41"/>
  <c r="C520" i="63"/>
  <c r="D520" i="63" s="1"/>
  <c r="B521" i="63"/>
  <c r="A521" i="63"/>
  <c r="E520" i="63"/>
  <c r="E245" i="17"/>
  <c r="C301" i="12" l="1"/>
  <c r="D301" i="12" s="1"/>
  <c r="E301" i="12"/>
  <c r="A302" i="12"/>
  <c r="B302" i="12"/>
  <c r="C521" i="63"/>
  <c r="D521" i="63" s="1"/>
  <c r="B522" i="63"/>
  <c r="A522" i="63"/>
  <c r="E521" i="63"/>
  <c r="A246" i="17"/>
  <c r="D245" i="17"/>
  <c r="C414" i="41"/>
  <c r="E414" i="41"/>
  <c r="A415" i="41" s="1"/>
  <c r="B414" i="41"/>
  <c r="D414" i="41"/>
  <c r="C415" i="41" l="1"/>
  <c r="E415" i="41"/>
  <c r="A416" i="41" s="1"/>
  <c r="D415" i="41"/>
  <c r="B415" i="41"/>
  <c r="A303" i="12"/>
  <c r="B303" i="12"/>
  <c r="C302" i="12"/>
  <c r="D302" i="12" s="1"/>
  <c r="E302" i="12"/>
  <c r="C522" i="63"/>
  <c r="D522" i="63" s="1"/>
  <c r="B523" i="63"/>
  <c r="A523" i="63"/>
  <c r="E522" i="63"/>
  <c r="B246" i="17"/>
  <c r="C246" i="17"/>
  <c r="E246" i="17"/>
  <c r="A247" i="17" s="1"/>
  <c r="C523" i="63" l="1"/>
  <c r="D523" i="63" s="1"/>
  <c r="B524" i="63"/>
  <c r="A524" i="63"/>
  <c r="E523" i="63"/>
  <c r="A304" i="12"/>
  <c r="B304" i="12"/>
  <c r="C303" i="12"/>
  <c r="D303" i="12" s="1"/>
  <c r="E303" i="12"/>
  <c r="C416" i="41"/>
  <c r="E416" i="41"/>
  <c r="A417" i="41" s="1"/>
  <c r="D416" i="41"/>
  <c r="B416" i="41"/>
  <c r="D246" i="17"/>
  <c r="B247" i="17" s="1"/>
  <c r="C247" i="17" l="1"/>
  <c r="E247" i="17" s="1"/>
  <c r="E417" i="41"/>
  <c r="A418" i="41" s="1"/>
  <c r="C417" i="41"/>
  <c r="D417" i="41"/>
  <c r="B417" i="41"/>
  <c r="E304" i="12"/>
  <c r="A305" i="12"/>
  <c r="B305" i="12"/>
  <c r="C304" i="12"/>
  <c r="D304" i="12" s="1"/>
  <c r="C524" i="63"/>
  <c r="D524" i="63" s="1"/>
  <c r="B525" i="63"/>
  <c r="A525" i="63"/>
  <c r="E524" i="63"/>
  <c r="A248" i="17" l="1"/>
  <c r="D247" i="17"/>
  <c r="C418" i="41"/>
  <c r="E418" i="41"/>
  <c r="A419" i="41" s="1"/>
  <c r="B418" i="41"/>
  <c r="D418" i="41"/>
  <c r="C525" i="63"/>
  <c r="D525" i="63" s="1"/>
  <c r="B526" i="63"/>
  <c r="A526" i="63"/>
  <c r="E525" i="63"/>
  <c r="C305" i="12"/>
  <c r="D305" i="12" s="1"/>
  <c r="E305" i="12"/>
  <c r="A306" i="12"/>
  <c r="B306" i="12"/>
  <c r="C526" i="63" l="1"/>
  <c r="D526" i="63" s="1"/>
  <c r="B527" i="63"/>
  <c r="A527" i="63"/>
  <c r="E526" i="63"/>
  <c r="C419" i="41"/>
  <c r="E419" i="41"/>
  <c r="A420" i="41" s="1"/>
  <c r="D419" i="41"/>
  <c r="B419" i="41"/>
  <c r="A307" i="12"/>
  <c r="B307" i="12"/>
  <c r="C306" i="12"/>
  <c r="D306" i="12" s="1"/>
  <c r="E306" i="12"/>
  <c r="B248" i="17"/>
  <c r="E248" i="17" s="1"/>
  <c r="C248" i="17"/>
  <c r="A249" i="17" l="1"/>
  <c r="D248" i="17"/>
  <c r="C420" i="41"/>
  <c r="E420" i="41"/>
  <c r="A421" i="41" s="1"/>
  <c r="D420" i="41"/>
  <c r="B420" i="41"/>
  <c r="C527" i="63"/>
  <c r="D527" i="63" s="1"/>
  <c r="B528" i="63"/>
  <c r="A528" i="63"/>
  <c r="E527" i="63"/>
  <c r="A308" i="12"/>
  <c r="B308" i="12"/>
  <c r="C307" i="12"/>
  <c r="D307" i="12" s="1"/>
  <c r="E307" i="12"/>
  <c r="E308" i="12" l="1"/>
  <c r="A309" i="12"/>
  <c r="B309" i="12"/>
  <c r="C308" i="12"/>
  <c r="D308" i="12" s="1"/>
  <c r="E421" i="41"/>
  <c r="A422" i="41" s="1"/>
  <c r="C421" i="41"/>
  <c r="D421" i="41"/>
  <c r="B421" i="41"/>
  <c r="C528" i="63"/>
  <c r="D528" i="63" s="1"/>
  <c r="B529" i="63"/>
  <c r="A529" i="63"/>
  <c r="E528" i="63"/>
  <c r="B249" i="17"/>
  <c r="C249" i="17" s="1"/>
  <c r="C309" i="12" l="1"/>
  <c r="D309" i="12" s="1"/>
  <c r="E309" i="12"/>
  <c r="A310" i="12"/>
  <c r="B310" i="12"/>
  <c r="E249" i="17"/>
  <c r="C529" i="63"/>
  <c r="D529" i="63" s="1"/>
  <c r="B530" i="63"/>
  <c r="A530" i="63"/>
  <c r="E529" i="63"/>
  <c r="C422" i="41"/>
  <c r="E422" i="41"/>
  <c r="A423" i="41" s="1"/>
  <c r="B422" i="41"/>
  <c r="D422" i="41"/>
  <c r="A311" i="12" l="1"/>
  <c r="B311" i="12"/>
  <c r="C310" i="12"/>
  <c r="D310" i="12" s="1"/>
  <c r="E310" i="12"/>
  <c r="C530" i="63"/>
  <c r="D530" i="63" s="1"/>
  <c r="B531" i="63"/>
  <c r="A531" i="63"/>
  <c r="E530" i="63"/>
  <c r="C423" i="41"/>
  <c r="E423" i="41"/>
  <c r="A424" i="41" s="1"/>
  <c r="D423" i="41"/>
  <c r="B423" i="41"/>
  <c r="A250" i="17"/>
  <c r="D249" i="17"/>
  <c r="E424" i="41" l="1"/>
  <c r="A425" i="41" s="1"/>
  <c r="D424" i="41"/>
  <c r="C424" i="41"/>
  <c r="B424" i="41"/>
  <c r="C531" i="63"/>
  <c r="D531" i="63" s="1"/>
  <c r="B532" i="63"/>
  <c r="A532" i="63"/>
  <c r="E531" i="63"/>
  <c r="A312" i="12"/>
  <c r="B312" i="12"/>
  <c r="C311" i="12"/>
  <c r="D311" i="12" s="1"/>
  <c r="E311" i="12"/>
  <c r="B250" i="17"/>
  <c r="C250" i="17" s="1"/>
  <c r="E250" i="17" s="1"/>
  <c r="A251" i="17" l="1"/>
  <c r="D250" i="17"/>
  <c r="E312" i="12"/>
  <c r="A313" i="12"/>
  <c r="B313" i="12"/>
  <c r="C312" i="12"/>
  <c r="D312" i="12" s="1"/>
  <c r="C532" i="63"/>
  <c r="D532" i="63" s="1"/>
  <c r="B533" i="63"/>
  <c r="A533" i="63"/>
  <c r="E532" i="63"/>
  <c r="C425" i="41"/>
  <c r="E425" i="41"/>
  <c r="A426" i="41" s="1"/>
  <c r="D425" i="41"/>
  <c r="B425" i="41"/>
  <c r="C426" i="41" l="1"/>
  <c r="E426" i="41"/>
  <c r="A427" i="41" s="1"/>
  <c r="B426" i="41"/>
  <c r="D426" i="41"/>
  <c r="C533" i="63"/>
  <c r="D533" i="63" s="1"/>
  <c r="B534" i="63"/>
  <c r="A534" i="63"/>
  <c r="E533" i="63"/>
  <c r="C313" i="12"/>
  <c r="D313" i="12" s="1"/>
  <c r="E313" i="12"/>
  <c r="A314" i="12"/>
  <c r="B314" i="12"/>
  <c r="B251" i="17"/>
  <c r="C251" i="17" s="1"/>
  <c r="E251" i="17" s="1"/>
  <c r="A252" i="17" l="1"/>
  <c r="D251" i="17"/>
  <c r="A315" i="12"/>
  <c r="B315" i="12"/>
  <c r="C314" i="12"/>
  <c r="D314" i="12" s="1"/>
  <c r="E314" i="12"/>
  <c r="C534" i="63"/>
  <c r="D534" i="63" s="1"/>
  <c r="B535" i="63"/>
  <c r="A535" i="63"/>
  <c r="E534" i="63"/>
  <c r="E427" i="41"/>
  <c r="A428" i="41" s="1"/>
  <c r="C427" i="41"/>
  <c r="D427" i="41"/>
  <c r="B427" i="41"/>
  <c r="C535" i="63" l="1"/>
  <c r="D535" i="63" s="1"/>
  <c r="B536" i="63"/>
  <c r="A536" i="63"/>
  <c r="E535" i="63"/>
  <c r="A316" i="12"/>
  <c r="B316" i="12"/>
  <c r="C315" i="12"/>
  <c r="D315" i="12" s="1"/>
  <c r="E315" i="12"/>
  <c r="C428" i="41"/>
  <c r="D428" i="41"/>
  <c r="E428" i="41"/>
  <c r="A429" i="41" s="1"/>
  <c r="B428" i="41"/>
  <c r="B252" i="17"/>
  <c r="E252" i="17" s="1"/>
  <c r="C252" i="17"/>
  <c r="A253" i="17" l="1"/>
  <c r="D252" i="17"/>
  <c r="C429" i="41"/>
  <c r="D429" i="41"/>
  <c r="B429" i="41"/>
  <c r="E429" i="41"/>
  <c r="A430" i="41" s="1"/>
  <c r="E316" i="12"/>
  <c r="A317" i="12"/>
  <c r="B317" i="12"/>
  <c r="C316" i="12"/>
  <c r="D316" i="12" s="1"/>
  <c r="C536" i="63"/>
  <c r="D536" i="63" s="1"/>
  <c r="B537" i="63"/>
  <c r="A537" i="63"/>
  <c r="E536" i="63"/>
  <c r="C537" i="63" l="1"/>
  <c r="D537" i="63" s="1"/>
  <c r="B538" i="63"/>
  <c r="A538" i="63"/>
  <c r="E537" i="63"/>
  <c r="C430" i="41"/>
  <c r="E430" i="41"/>
  <c r="A431" i="41" s="1"/>
  <c r="B430" i="41"/>
  <c r="D430" i="41"/>
  <c r="C317" i="12"/>
  <c r="D317" i="12" s="1"/>
  <c r="E317" i="12"/>
  <c r="A318" i="12"/>
  <c r="B318" i="12"/>
  <c r="B253" i="17"/>
  <c r="C253" i="17" s="1"/>
  <c r="A319" i="12" l="1"/>
  <c r="B319" i="12"/>
  <c r="C318" i="12"/>
  <c r="D318" i="12" s="1"/>
  <c r="E318" i="12"/>
  <c r="E253" i="17"/>
  <c r="E431" i="41"/>
  <c r="A432" i="41" s="1"/>
  <c r="D431" i="41"/>
  <c r="B431" i="41"/>
  <c r="C431" i="41"/>
  <c r="C538" i="63"/>
  <c r="D538" i="63" s="1"/>
  <c r="B539" i="63"/>
  <c r="A539" i="63"/>
  <c r="E538" i="63"/>
  <c r="C539" i="63" l="1"/>
  <c r="D539" i="63" s="1"/>
  <c r="B540" i="63"/>
  <c r="A540" i="63"/>
  <c r="E539" i="63"/>
  <c r="E432" i="41"/>
  <c r="A433" i="41" s="1"/>
  <c r="D432" i="41"/>
  <c r="C432" i="41"/>
  <c r="B432" i="41"/>
  <c r="A320" i="12"/>
  <c r="B320" i="12"/>
  <c r="C319" i="12"/>
  <c r="D319" i="12" s="1"/>
  <c r="E319" i="12"/>
  <c r="A254" i="17"/>
  <c r="D253" i="17"/>
  <c r="B254" i="17" l="1"/>
  <c r="C254" i="17"/>
  <c r="E254" i="17" s="1"/>
  <c r="E320" i="12"/>
  <c r="A321" i="12"/>
  <c r="B321" i="12"/>
  <c r="C320" i="12"/>
  <c r="D320" i="12" s="1"/>
  <c r="C540" i="63"/>
  <c r="D540" i="63" s="1"/>
  <c r="B541" i="63"/>
  <c r="A541" i="63"/>
  <c r="E540" i="63"/>
  <c r="C433" i="41"/>
  <c r="E433" i="41"/>
  <c r="A434" i="41" s="1"/>
  <c r="D433" i="41"/>
  <c r="B433" i="41"/>
  <c r="A255" i="17" l="1"/>
  <c r="D254" i="17"/>
  <c r="C321" i="12"/>
  <c r="D321" i="12" s="1"/>
  <c r="E321" i="12"/>
  <c r="A322" i="12"/>
  <c r="B322" i="12"/>
  <c r="C434" i="41"/>
  <c r="E434" i="41"/>
  <c r="A435" i="41" s="1"/>
  <c r="B434" i="41"/>
  <c r="D434" i="41"/>
  <c r="C541" i="63"/>
  <c r="D541" i="63" s="1"/>
  <c r="B542" i="63"/>
  <c r="A542" i="63"/>
  <c r="E541" i="63"/>
  <c r="E435" i="41" l="1"/>
  <c r="A436" i="41" s="1"/>
  <c r="C435" i="41"/>
  <c r="D435" i="41"/>
  <c r="B435" i="41"/>
  <c r="C542" i="63"/>
  <c r="D542" i="63" s="1"/>
  <c r="B543" i="63"/>
  <c r="A543" i="63"/>
  <c r="E542" i="63"/>
  <c r="A323" i="12"/>
  <c r="B323" i="12"/>
  <c r="C322" i="12"/>
  <c r="D322" i="12" s="1"/>
  <c r="E322" i="12"/>
  <c r="B255" i="17"/>
  <c r="C255" i="17" s="1"/>
  <c r="E255" i="17" l="1"/>
  <c r="A324" i="12"/>
  <c r="B324" i="12"/>
  <c r="C323" i="12"/>
  <c r="D323" i="12" s="1"/>
  <c r="E323" i="12"/>
  <c r="C543" i="63"/>
  <c r="D543" i="63" s="1"/>
  <c r="B544" i="63"/>
  <c r="A544" i="63"/>
  <c r="E543" i="63"/>
  <c r="C436" i="41"/>
  <c r="D436" i="41"/>
  <c r="E436" i="41"/>
  <c r="A437" i="41" s="1"/>
  <c r="B436" i="41"/>
  <c r="C544" i="63" l="1"/>
  <c r="D544" i="63" s="1"/>
  <c r="B545" i="63"/>
  <c r="A545" i="63"/>
  <c r="E544" i="63"/>
  <c r="E324" i="12"/>
  <c r="A325" i="12"/>
  <c r="B325" i="12"/>
  <c r="C324" i="12"/>
  <c r="D324" i="12" s="1"/>
  <c r="C437" i="41"/>
  <c r="D437" i="41"/>
  <c r="B437" i="41"/>
  <c r="E437" i="41"/>
  <c r="A438" i="41" s="1"/>
  <c r="A256" i="17"/>
  <c r="D255" i="17"/>
  <c r="C438" i="41" l="1"/>
  <c r="E438" i="41"/>
  <c r="A439" i="41" s="1"/>
  <c r="B438" i="41"/>
  <c r="D438" i="41"/>
  <c r="C325" i="12"/>
  <c r="D325" i="12" s="1"/>
  <c r="E325" i="12"/>
  <c r="A326" i="12"/>
  <c r="B326" i="12"/>
  <c r="C545" i="63"/>
  <c r="D545" i="63" s="1"/>
  <c r="B546" i="63"/>
  <c r="A546" i="63"/>
  <c r="E545" i="63"/>
  <c r="B256" i="17"/>
  <c r="C256" i="17" l="1"/>
  <c r="E256" i="17" s="1"/>
  <c r="A327" i="12"/>
  <c r="B327" i="12"/>
  <c r="C326" i="12"/>
  <c r="D326" i="12" s="1"/>
  <c r="E326" i="12"/>
  <c r="E439" i="41"/>
  <c r="A440" i="41" s="1"/>
  <c r="D439" i="41"/>
  <c r="B439" i="41"/>
  <c r="C439" i="41"/>
  <c r="C546" i="63"/>
  <c r="D546" i="63" s="1"/>
  <c r="B547" i="63"/>
  <c r="A547" i="63"/>
  <c r="E546" i="63"/>
  <c r="A257" i="17" l="1"/>
  <c r="D256" i="17"/>
  <c r="C547" i="63"/>
  <c r="D547" i="63" s="1"/>
  <c r="B548" i="63"/>
  <c r="A548" i="63"/>
  <c r="E547" i="63"/>
  <c r="A328" i="12"/>
  <c r="B328" i="12"/>
  <c r="C327" i="12"/>
  <c r="D327" i="12" s="1"/>
  <c r="E327" i="12"/>
  <c r="E440" i="41"/>
  <c r="A441" i="41" s="1"/>
  <c r="D440" i="41"/>
  <c r="C440" i="41"/>
  <c r="B440" i="41"/>
  <c r="E328" i="12" l="1"/>
  <c r="A329" i="12"/>
  <c r="B329" i="12"/>
  <c r="C328" i="12"/>
  <c r="D328" i="12" s="1"/>
  <c r="C548" i="63"/>
  <c r="D548" i="63" s="1"/>
  <c r="B549" i="63"/>
  <c r="A549" i="63"/>
  <c r="E548" i="63"/>
  <c r="C441" i="41"/>
  <c r="E441" i="41"/>
  <c r="A442" i="41" s="1"/>
  <c r="D441" i="41"/>
  <c r="B441" i="41"/>
  <c r="B257" i="17"/>
  <c r="C257" i="17" s="1"/>
  <c r="E257" i="17" s="1"/>
  <c r="A258" i="17" l="1"/>
  <c r="D257" i="17"/>
  <c r="C329" i="12"/>
  <c r="D329" i="12" s="1"/>
  <c r="E329" i="12"/>
  <c r="A330" i="12"/>
  <c r="B330" i="12"/>
  <c r="C442" i="41"/>
  <c r="E442" i="41"/>
  <c r="A443" i="41" s="1"/>
  <c r="B442" i="41"/>
  <c r="D442" i="41"/>
  <c r="C549" i="63"/>
  <c r="D549" i="63" s="1"/>
  <c r="B550" i="63"/>
  <c r="A550" i="63"/>
  <c r="E549" i="63"/>
  <c r="E443" i="41" l="1"/>
  <c r="A444" i="41" s="1"/>
  <c r="C443" i="41"/>
  <c r="D443" i="41"/>
  <c r="B443" i="41"/>
  <c r="C550" i="63"/>
  <c r="D550" i="63" s="1"/>
  <c r="B551" i="63"/>
  <c r="A551" i="63"/>
  <c r="E550" i="63"/>
  <c r="A331" i="12"/>
  <c r="B331" i="12"/>
  <c r="C330" i="12"/>
  <c r="D330" i="12" s="1"/>
  <c r="E330" i="12"/>
  <c r="B258" i="17"/>
  <c r="C258" i="17" s="1"/>
  <c r="E258" i="17" l="1"/>
  <c r="A332" i="12"/>
  <c r="B332" i="12"/>
  <c r="C331" i="12"/>
  <c r="D331" i="12" s="1"/>
  <c r="E331" i="12"/>
  <c r="C551" i="63"/>
  <c r="D551" i="63" s="1"/>
  <c r="B552" i="63"/>
  <c r="A552" i="63"/>
  <c r="E551" i="63"/>
  <c r="C444" i="41"/>
  <c r="D444" i="41"/>
  <c r="E444" i="41"/>
  <c r="A445" i="41" s="1"/>
  <c r="B444" i="41"/>
  <c r="C445" i="41" l="1"/>
  <c r="D445" i="41"/>
  <c r="B445" i="41"/>
  <c r="E445" i="41"/>
  <c r="A446" i="41" s="1"/>
  <c r="C552" i="63"/>
  <c r="D552" i="63" s="1"/>
  <c r="B553" i="63"/>
  <c r="A553" i="63"/>
  <c r="E552" i="63"/>
  <c r="E332" i="12"/>
  <c r="A333" i="12"/>
  <c r="B333" i="12"/>
  <c r="C332" i="12"/>
  <c r="D332" i="12" s="1"/>
  <c r="A259" i="17"/>
  <c r="D258" i="17"/>
  <c r="C446" i="41" l="1"/>
  <c r="E446" i="41"/>
  <c r="A447" i="41" s="1"/>
  <c r="B446" i="41"/>
  <c r="D446" i="41"/>
  <c r="C333" i="12"/>
  <c r="D333" i="12" s="1"/>
  <c r="E333" i="12"/>
  <c r="A334" i="12"/>
  <c r="B334" i="12"/>
  <c r="C553" i="63"/>
  <c r="D553" i="63" s="1"/>
  <c r="B554" i="63"/>
  <c r="A554" i="63"/>
  <c r="E553" i="63"/>
  <c r="B259" i="17"/>
  <c r="E259" i="17" s="1"/>
  <c r="C259" i="17"/>
  <c r="A260" i="17" l="1"/>
  <c r="D259" i="17"/>
  <c r="A335" i="12"/>
  <c r="B335" i="12"/>
  <c r="C334" i="12"/>
  <c r="D334" i="12" s="1"/>
  <c r="E334" i="12"/>
  <c r="E447" i="41"/>
  <c r="A448" i="41" s="1"/>
  <c r="D447" i="41"/>
  <c r="B447" i="41"/>
  <c r="C447" i="41"/>
  <c r="C554" i="63"/>
  <c r="D554" i="63" s="1"/>
  <c r="B555" i="63"/>
  <c r="A555" i="63"/>
  <c r="E554" i="63"/>
  <c r="C555" i="63" l="1"/>
  <c r="D555" i="63" s="1"/>
  <c r="B556" i="63"/>
  <c r="A556" i="63"/>
  <c r="E555" i="63"/>
  <c r="A336" i="12"/>
  <c r="B336" i="12"/>
  <c r="C335" i="12"/>
  <c r="D335" i="12" s="1"/>
  <c r="E335" i="12"/>
  <c r="E448" i="41"/>
  <c r="A449" i="41" s="1"/>
  <c r="D448" i="41"/>
  <c r="C448" i="41"/>
  <c r="B448" i="41"/>
  <c r="B260" i="17"/>
  <c r="C260" i="17" l="1"/>
  <c r="E260" i="17" s="1"/>
  <c r="E336" i="12"/>
  <c r="A337" i="12"/>
  <c r="B337" i="12"/>
  <c r="C336" i="12"/>
  <c r="D336" i="12" s="1"/>
  <c r="C556" i="63"/>
  <c r="D556" i="63" s="1"/>
  <c r="B557" i="63"/>
  <c r="A557" i="63"/>
  <c r="E556" i="63"/>
  <c r="C449" i="41"/>
  <c r="E449" i="41"/>
  <c r="A450" i="41" s="1"/>
  <c r="D449" i="41"/>
  <c r="B449" i="41"/>
  <c r="A261" i="17" l="1"/>
  <c r="D260" i="17"/>
  <c r="C450" i="41"/>
  <c r="E450" i="41"/>
  <c r="A451" i="41" s="1"/>
  <c r="B450" i="41"/>
  <c r="D450" i="41"/>
  <c r="C557" i="63"/>
  <c r="D557" i="63" s="1"/>
  <c r="B558" i="63"/>
  <c r="A558" i="63"/>
  <c r="E557" i="63"/>
  <c r="C337" i="12"/>
  <c r="D337" i="12" s="1"/>
  <c r="E337" i="12"/>
  <c r="A338" i="12"/>
  <c r="B338" i="12"/>
  <c r="C558" i="63" l="1"/>
  <c r="D558" i="63" s="1"/>
  <c r="B559" i="63"/>
  <c r="A559" i="63"/>
  <c r="E558" i="63"/>
  <c r="E451" i="41"/>
  <c r="A452" i="41" s="1"/>
  <c r="C451" i="41"/>
  <c r="D451" i="41"/>
  <c r="B451" i="41"/>
  <c r="A339" i="12"/>
  <c r="B339" i="12"/>
  <c r="C338" i="12"/>
  <c r="D338" i="12" s="1"/>
  <c r="E338" i="12"/>
  <c r="B261" i="17"/>
  <c r="C261" i="17" l="1"/>
  <c r="E261" i="17" s="1"/>
  <c r="A340" i="12"/>
  <c r="B340" i="12"/>
  <c r="C339" i="12"/>
  <c r="D339" i="12" s="1"/>
  <c r="E339" i="12"/>
  <c r="C559" i="63"/>
  <c r="D559" i="63" s="1"/>
  <c r="B560" i="63"/>
  <c r="A560" i="63"/>
  <c r="E559" i="63"/>
  <c r="C452" i="41"/>
  <c r="D452" i="41"/>
  <c r="E452" i="41"/>
  <c r="A453" i="41" s="1"/>
  <c r="B452" i="41"/>
  <c r="A262" i="17" l="1"/>
  <c r="D261" i="17"/>
  <c r="C560" i="63"/>
  <c r="D560" i="63" s="1"/>
  <c r="B561" i="63"/>
  <c r="A561" i="63"/>
  <c r="E560" i="63"/>
  <c r="E340" i="12"/>
  <c r="A341" i="12"/>
  <c r="B341" i="12"/>
  <c r="C340" i="12"/>
  <c r="D340" i="12" s="1"/>
  <c r="C453" i="41"/>
  <c r="D453" i="41"/>
  <c r="B453" i="41"/>
  <c r="E453" i="41"/>
  <c r="A454" i="41" s="1"/>
  <c r="C561" i="63" l="1"/>
  <c r="D561" i="63" s="1"/>
  <c r="B562" i="63"/>
  <c r="A562" i="63"/>
  <c r="E561" i="63"/>
  <c r="C454" i="41"/>
  <c r="E454" i="41"/>
  <c r="A455" i="41" s="1"/>
  <c r="B454" i="41"/>
  <c r="D454" i="41"/>
  <c r="C341" i="12"/>
  <c r="D341" i="12" s="1"/>
  <c r="E341" i="12"/>
  <c r="A342" i="12"/>
  <c r="B342" i="12"/>
  <c r="B262" i="17"/>
  <c r="C262" i="17"/>
  <c r="E262" i="17" s="1"/>
  <c r="A263" i="17" l="1"/>
  <c r="D262" i="17"/>
  <c r="A343" i="12"/>
  <c r="B343" i="12"/>
  <c r="C342" i="12"/>
  <c r="D342" i="12" s="1"/>
  <c r="E342" i="12"/>
  <c r="E455" i="41"/>
  <c r="A456" i="41" s="1"/>
  <c r="D455" i="41"/>
  <c r="B455" i="41"/>
  <c r="C455" i="41"/>
  <c r="C562" i="63"/>
  <c r="D562" i="63" s="1"/>
  <c r="B563" i="63"/>
  <c r="A563" i="63"/>
  <c r="E562" i="63"/>
  <c r="C563" i="63" l="1"/>
  <c r="D563" i="63" s="1"/>
  <c r="B564" i="63"/>
  <c r="A564" i="63"/>
  <c r="E563" i="63"/>
  <c r="A344" i="12"/>
  <c r="B344" i="12"/>
  <c r="C343" i="12"/>
  <c r="D343" i="12" s="1"/>
  <c r="E343" i="12"/>
  <c r="E456" i="41"/>
  <c r="A457" i="41" s="1"/>
  <c r="D456" i="41"/>
  <c r="C456" i="41"/>
  <c r="B456" i="41"/>
  <c r="B263" i="17"/>
  <c r="E263" i="17" s="1"/>
  <c r="C263" i="17"/>
  <c r="A264" i="17" l="1"/>
  <c r="D263" i="17"/>
  <c r="E344" i="12"/>
  <c r="A345" i="12"/>
  <c r="B345" i="12"/>
  <c r="C344" i="12"/>
  <c r="D344" i="12" s="1"/>
  <c r="C564" i="63"/>
  <c r="D564" i="63" s="1"/>
  <c r="B565" i="63"/>
  <c r="A565" i="63"/>
  <c r="E564" i="63"/>
  <c r="C457" i="41"/>
  <c r="E457" i="41"/>
  <c r="A458" i="41" s="1"/>
  <c r="D457" i="41"/>
  <c r="B457" i="41"/>
  <c r="C565" i="63" l="1"/>
  <c r="D565" i="63" s="1"/>
  <c r="B566" i="63"/>
  <c r="A566" i="63"/>
  <c r="E565" i="63"/>
  <c r="C458" i="41"/>
  <c r="E458" i="41"/>
  <c r="A459" i="41" s="1"/>
  <c r="B458" i="41"/>
  <c r="D458" i="41"/>
  <c r="C345" i="12"/>
  <c r="D345" i="12" s="1"/>
  <c r="E345" i="12"/>
  <c r="A346" i="12"/>
  <c r="B346" i="12"/>
  <c r="B264" i="17"/>
  <c r="E264" i="17" s="1"/>
  <c r="C264" i="17"/>
  <c r="A265" i="17" l="1"/>
  <c r="D264" i="17"/>
  <c r="A347" i="12"/>
  <c r="B347" i="12"/>
  <c r="C346" i="12"/>
  <c r="D346" i="12" s="1"/>
  <c r="E346" i="12"/>
  <c r="E459" i="41"/>
  <c r="A460" i="41" s="1"/>
  <c r="C459" i="41"/>
  <c r="D459" i="41"/>
  <c r="B459" i="41"/>
  <c r="C566" i="63"/>
  <c r="D566" i="63" s="1"/>
  <c r="B567" i="63"/>
  <c r="A567" i="63"/>
  <c r="E566" i="63"/>
  <c r="C567" i="63" l="1"/>
  <c r="D567" i="63" s="1"/>
  <c r="B568" i="63"/>
  <c r="A568" i="63"/>
  <c r="E567" i="63"/>
  <c r="A348" i="12"/>
  <c r="B348" i="12"/>
  <c r="C347" i="12"/>
  <c r="D347" i="12" s="1"/>
  <c r="E347" i="12"/>
  <c r="C460" i="41"/>
  <c r="D460" i="41"/>
  <c r="E460" i="41"/>
  <c r="A461" i="41" s="1"/>
  <c r="B460" i="41"/>
  <c r="B265" i="17"/>
  <c r="C265" i="17" s="1"/>
  <c r="C461" i="41" l="1"/>
  <c r="D461" i="41"/>
  <c r="B461" i="41"/>
  <c r="E461" i="41"/>
  <c r="A462" i="41" s="1"/>
  <c r="E265" i="17"/>
  <c r="E348" i="12"/>
  <c r="A349" i="12"/>
  <c r="B349" i="12"/>
  <c r="C348" i="12"/>
  <c r="D348" i="12" s="1"/>
  <c r="C568" i="63"/>
  <c r="D568" i="63" s="1"/>
  <c r="B569" i="63"/>
  <c r="A569" i="63"/>
  <c r="E568" i="63"/>
  <c r="C462" i="41" l="1"/>
  <c r="E462" i="41"/>
  <c r="A463" i="41" s="1"/>
  <c r="B462" i="41"/>
  <c r="D462" i="41"/>
  <c r="C349" i="12"/>
  <c r="D349" i="12" s="1"/>
  <c r="E349" i="12"/>
  <c r="A350" i="12"/>
  <c r="B350" i="12"/>
  <c r="C569" i="63"/>
  <c r="D569" i="63" s="1"/>
  <c r="B570" i="63"/>
  <c r="A570" i="63"/>
  <c r="E569" i="63"/>
  <c r="A266" i="17"/>
  <c r="D265" i="17"/>
  <c r="B266" i="17" l="1"/>
  <c r="E266" i="17" s="1"/>
  <c r="C266" i="17"/>
  <c r="A351" i="12"/>
  <c r="B351" i="12"/>
  <c r="C350" i="12"/>
  <c r="D350" i="12" s="1"/>
  <c r="E350" i="12"/>
  <c r="C570" i="63"/>
  <c r="D570" i="63" s="1"/>
  <c r="B571" i="63"/>
  <c r="A571" i="63"/>
  <c r="E570" i="63"/>
  <c r="E463" i="41"/>
  <c r="A464" i="41" s="1"/>
  <c r="D463" i="41"/>
  <c r="B463" i="41"/>
  <c r="C463" i="41"/>
  <c r="A267" i="17" l="1"/>
  <c r="D266" i="17"/>
  <c r="E464" i="41"/>
  <c r="A465" i="41" s="1"/>
  <c r="D464" i="41"/>
  <c r="C464" i="41"/>
  <c r="B464" i="41"/>
  <c r="C571" i="63"/>
  <c r="D571" i="63" s="1"/>
  <c r="B572" i="63"/>
  <c r="A572" i="63"/>
  <c r="E571" i="63"/>
  <c r="A352" i="12"/>
  <c r="B352" i="12"/>
  <c r="C351" i="12"/>
  <c r="D351" i="12" s="1"/>
  <c r="E351" i="12"/>
  <c r="E352" i="12" l="1"/>
  <c r="A353" i="12"/>
  <c r="B353" i="12"/>
  <c r="C352" i="12"/>
  <c r="D352" i="12" s="1"/>
  <c r="C572" i="63"/>
  <c r="D572" i="63" s="1"/>
  <c r="B573" i="63"/>
  <c r="A573" i="63"/>
  <c r="E572" i="63"/>
  <c r="C465" i="41"/>
  <c r="E465" i="41"/>
  <c r="A466" i="41" s="1"/>
  <c r="D465" i="41"/>
  <c r="B465" i="41"/>
  <c r="B267" i="17"/>
  <c r="C267" i="17"/>
  <c r="E267" i="17" s="1"/>
  <c r="A268" i="17" l="1"/>
  <c r="D267" i="17"/>
  <c r="C353" i="12"/>
  <c r="D353" i="12" s="1"/>
  <c r="E353" i="12"/>
  <c r="A354" i="12"/>
  <c r="B354" i="12"/>
  <c r="C466" i="41"/>
  <c r="E466" i="41"/>
  <c r="A467" i="41" s="1"/>
  <c r="B466" i="41"/>
  <c r="D466" i="41"/>
  <c r="C573" i="63"/>
  <c r="D573" i="63" s="1"/>
  <c r="B574" i="63"/>
  <c r="A574" i="63"/>
  <c r="E573" i="63"/>
  <c r="E467" i="41" l="1"/>
  <c r="A468" i="41" s="1"/>
  <c r="C467" i="41"/>
  <c r="D467" i="41"/>
  <c r="B467" i="41"/>
  <c r="A355" i="12"/>
  <c r="B355" i="12"/>
  <c r="C354" i="12"/>
  <c r="D354" i="12" s="1"/>
  <c r="E354" i="12"/>
  <c r="C574" i="63"/>
  <c r="D574" i="63" s="1"/>
  <c r="B575" i="63"/>
  <c r="A575" i="63"/>
  <c r="E574" i="63"/>
  <c r="B268" i="17"/>
  <c r="C268" i="17" s="1"/>
  <c r="E268" i="17" l="1"/>
  <c r="C575" i="63"/>
  <c r="D575" i="63" s="1"/>
  <c r="B576" i="63"/>
  <c r="A576" i="63"/>
  <c r="E575" i="63"/>
  <c r="A356" i="12"/>
  <c r="B356" i="12"/>
  <c r="C355" i="12"/>
  <c r="D355" i="12" s="1"/>
  <c r="E355" i="12"/>
  <c r="C468" i="41"/>
  <c r="D468" i="41"/>
  <c r="E468" i="41"/>
  <c r="A469" i="41" s="1"/>
  <c r="B468" i="41"/>
  <c r="E356" i="12" l="1"/>
  <c r="A357" i="12"/>
  <c r="B357" i="12"/>
  <c r="C356" i="12"/>
  <c r="D356" i="12" s="1"/>
  <c r="C576" i="63"/>
  <c r="D576" i="63" s="1"/>
  <c r="B577" i="63"/>
  <c r="A577" i="63"/>
  <c r="E576" i="63"/>
  <c r="C469" i="41"/>
  <c r="D469" i="41"/>
  <c r="B469" i="41"/>
  <c r="E469" i="41"/>
  <c r="A470" i="41" s="1"/>
  <c r="A269" i="17"/>
  <c r="D268" i="17"/>
  <c r="C470" i="41" l="1"/>
  <c r="E470" i="41"/>
  <c r="A471" i="41" s="1"/>
  <c r="B470" i="41"/>
  <c r="D470" i="41"/>
  <c r="C357" i="12"/>
  <c r="D357" i="12" s="1"/>
  <c r="E357" i="12"/>
  <c r="A358" i="12"/>
  <c r="B358" i="12"/>
  <c r="C577" i="63"/>
  <c r="D577" i="63" s="1"/>
  <c r="B578" i="63"/>
  <c r="A578" i="63"/>
  <c r="E577" i="63"/>
  <c r="B269" i="17"/>
  <c r="C269" i="17" s="1"/>
  <c r="A359" i="12" l="1"/>
  <c r="B359" i="12"/>
  <c r="C358" i="12"/>
  <c r="D358" i="12" s="1"/>
  <c r="E358" i="12"/>
  <c r="E471" i="41"/>
  <c r="A472" i="41" s="1"/>
  <c r="D471" i="41"/>
  <c r="B471" i="41"/>
  <c r="C471" i="41"/>
  <c r="E269" i="17"/>
  <c r="C578" i="63"/>
  <c r="D578" i="63" s="1"/>
  <c r="B579" i="63"/>
  <c r="A579" i="63"/>
  <c r="E578" i="63"/>
  <c r="C579" i="63" l="1"/>
  <c r="D579" i="63" s="1"/>
  <c r="B580" i="63"/>
  <c r="A580" i="63"/>
  <c r="E579" i="63"/>
  <c r="A360" i="12"/>
  <c r="B360" i="12"/>
  <c r="C359" i="12"/>
  <c r="D359" i="12" s="1"/>
  <c r="E359" i="12"/>
  <c r="A270" i="17"/>
  <c r="D269" i="17"/>
  <c r="E472" i="41"/>
  <c r="A473" i="41" s="1"/>
  <c r="D472" i="41"/>
  <c r="C472" i="41"/>
  <c r="B472" i="41"/>
  <c r="C473" i="41" l="1"/>
  <c r="E473" i="41"/>
  <c r="A474" i="41" s="1"/>
  <c r="D473" i="41"/>
  <c r="B473" i="41"/>
  <c r="E360" i="12"/>
  <c r="A361" i="12"/>
  <c r="B361" i="12"/>
  <c r="C360" i="12"/>
  <c r="D360" i="12" s="1"/>
  <c r="C580" i="63"/>
  <c r="D580" i="63" s="1"/>
  <c r="B581" i="63"/>
  <c r="A581" i="63"/>
  <c r="E580" i="63"/>
  <c r="B270" i="17"/>
  <c r="C270" i="17" s="1"/>
  <c r="C581" i="63" l="1"/>
  <c r="D581" i="63" s="1"/>
  <c r="B582" i="63"/>
  <c r="A582" i="63"/>
  <c r="E581" i="63"/>
  <c r="E270" i="17"/>
  <c r="C361" i="12"/>
  <c r="D361" i="12" s="1"/>
  <c r="E361" i="12"/>
  <c r="A362" i="12"/>
  <c r="B362" i="12"/>
  <c r="C474" i="41"/>
  <c r="E474" i="41"/>
  <c r="A475" i="41" s="1"/>
  <c r="B474" i="41"/>
  <c r="D474" i="41"/>
  <c r="E475" i="41" l="1"/>
  <c r="A476" i="41" s="1"/>
  <c r="C475" i="41"/>
  <c r="D475" i="41"/>
  <c r="B475" i="41"/>
  <c r="C582" i="63"/>
  <c r="D582" i="63" s="1"/>
  <c r="B583" i="63"/>
  <c r="A583" i="63"/>
  <c r="E582" i="63"/>
  <c r="A363" i="12"/>
  <c r="B363" i="12"/>
  <c r="C362" i="12"/>
  <c r="D362" i="12" s="1"/>
  <c r="E362" i="12"/>
  <c r="A271" i="17"/>
  <c r="D270" i="17"/>
  <c r="B271" i="17" l="1"/>
  <c r="C271" i="17"/>
  <c r="E271" i="17" s="1"/>
  <c r="A364" i="12"/>
  <c r="B364" i="12"/>
  <c r="C363" i="12"/>
  <c r="D363" i="12" s="1"/>
  <c r="E363" i="12"/>
  <c r="C583" i="63"/>
  <c r="D583" i="63" s="1"/>
  <c r="B584" i="63"/>
  <c r="A584" i="63"/>
  <c r="E583" i="63"/>
  <c r="C476" i="41"/>
  <c r="D476" i="41"/>
  <c r="E476" i="41"/>
  <c r="A477" i="41" s="1"/>
  <c r="B476" i="41"/>
  <c r="A272" i="17" l="1"/>
  <c r="D271" i="17"/>
  <c r="C477" i="41"/>
  <c r="D477" i="41"/>
  <c r="B477" i="41"/>
  <c r="E477" i="41"/>
  <c r="A478" i="41" s="1"/>
  <c r="C584" i="63"/>
  <c r="D584" i="63" s="1"/>
  <c r="B585" i="63"/>
  <c r="A585" i="63"/>
  <c r="E584" i="63"/>
  <c r="E364" i="12"/>
  <c r="A365" i="12"/>
  <c r="B365" i="12"/>
  <c r="C364" i="12"/>
  <c r="D364" i="12" s="1"/>
  <c r="C585" i="63" l="1"/>
  <c r="D585" i="63" s="1"/>
  <c r="B586" i="63"/>
  <c r="A586" i="63"/>
  <c r="E585" i="63"/>
  <c r="C478" i="41"/>
  <c r="B478" i="41"/>
  <c r="E478" i="41"/>
  <c r="A479" i="41" s="1"/>
  <c r="D478" i="41"/>
  <c r="C365" i="12"/>
  <c r="D365" i="12" s="1"/>
  <c r="E365" i="12"/>
  <c r="A366" i="12"/>
  <c r="B366" i="12"/>
  <c r="B272" i="17"/>
  <c r="C272" i="17"/>
  <c r="E272" i="17" s="1"/>
  <c r="A273" i="17" l="1"/>
  <c r="D272" i="17"/>
  <c r="A367" i="12"/>
  <c r="B367" i="12"/>
  <c r="C366" i="12"/>
  <c r="D366" i="12" s="1"/>
  <c r="E366" i="12"/>
  <c r="C479" i="41"/>
  <c r="D479" i="41"/>
  <c r="B479" i="41"/>
  <c r="E479" i="41"/>
  <c r="A480" i="41" s="1"/>
  <c r="C586" i="63"/>
  <c r="D586" i="63" s="1"/>
  <c r="B587" i="63"/>
  <c r="A587" i="63"/>
  <c r="E586" i="63"/>
  <c r="C587" i="63" l="1"/>
  <c r="D587" i="63" s="1"/>
  <c r="B588" i="63"/>
  <c r="A588" i="63"/>
  <c r="E587" i="63"/>
  <c r="A368" i="12"/>
  <c r="B368" i="12"/>
  <c r="C367" i="12"/>
  <c r="D367" i="12" s="1"/>
  <c r="E367" i="12"/>
  <c r="E480" i="41"/>
  <c r="A481" i="41" s="1"/>
  <c r="D480" i="41"/>
  <c r="C480" i="41"/>
  <c r="B480" i="41"/>
  <c r="B273" i="17"/>
  <c r="C273" i="17" l="1"/>
  <c r="E273" i="17" s="1"/>
  <c r="E368" i="12"/>
  <c r="A369" i="12"/>
  <c r="B369" i="12"/>
  <c r="C368" i="12"/>
  <c r="D368" i="12" s="1"/>
  <c r="C588" i="63"/>
  <c r="D588" i="63" s="1"/>
  <c r="B589" i="63"/>
  <c r="A589" i="63"/>
  <c r="E588" i="63"/>
  <c r="C481" i="41"/>
  <c r="D481" i="41"/>
  <c r="B481" i="41"/>
  <c r="E481" i="41"/>
  <c r="A482" i="41" s="1"/>
  <c r="A274" i="17" l="1"/>
  <c r="D273" i="17"/>
  <c r="C589" i="63"/>
  <c r="D589" i="63" s="1"/>
  <c r="B590" i="63"/>
  <c r="A590" i="63"/>
  <c r="E589" i="63"/>
  <c r="C482" i="41"/>
  <c r="B482" i="41"/>
  <c r="E482" i="41"/>
  <c r="A483" i="41" s="1"/>
  <c r="D482" i="41"/>
  <c r="C369" i="12"/>
  <c r="D369" i="12" s="1"/>
  <c r="E369" i="12"/>
  <c r="A370" i="12"/>
  <c r="B370" i="12"/>
  <c r="C590" i="63" l="1"/>
  <c r="D590" i="63" s="1"/>
  <c r="B591" i="63"/>
  <c r="A591" i="63"/>
  <c r="E590" i="63"/>
  <c r="A371" i="12"/>
  <c r="B371" i="12"/>
  <c r="C370" i="12"/>
  <c r="D370" i="12" s="1"/>
  <c r="E370" i="12"/>
  <c r="C483" i="41"/>
  <c r="D483" i="41"/>
  <c r="B483" i="41"/>
  <c r="E483" i="41"/>
  <c r="A484" i="41" s="1"/>
  <c r="B274" i="17"/>
  <c r="C274" i="17" s="1"/>
  <c r="E274" i="17" s="1"/>
  <c r="A275" i="17" l="1"/>
  <c r="D274" i="17"/>
  <c r="E484" i="41"/>
  <c r="A485" i="41" s="1"/>
  <c r="D484" i="41"/>
  <c r="C484" i="41"/>
  <c r="B484" i="41"/>
  <c r="A372" i="12"/>
  <c r="B372" i="12"/>
  <c r="C371" i="12"/>
  <c r="D371" i="12" s="1"/>
  <c r="E371" i="12"/>
  <c r="C591" i="63"/>
  <c r="D591" i="63" s="1"/>
  <c r="B592" i="63"/>
  <c r="A592" i="63"/>
  <c r="E591" i="63"/>
  <c r="C592" i="63" l="1"/>
  <c r="D592" i="63" s="1"/>
  <c r="B593" i="63"/>
  <c r="A593" i="63"/>
  <c r="E592" i="63"/>
  <c r="E372" i="12"/>
  <c r="A373" i="12"/>
  <c r="B373" i="12"/>
  <c r="C372" i="12"/>
  <c r="D372" i="12" s="1"/>
  <c r="C485" i="41"/>
  <c r="D485" i="41"/>
  <c r="B485" i="41"/>
  <c r="E485" i="41"/>
  <c r="A486" i="41" s="1"/>
  <c r="B275" i="17"/>
  <c r="C275" i="17" s="1"/>
  <c r="C486" i="41" l="1"/>
  <c r="B486" i="41"/>
  <c r="E486" i="41"/>
  <c r="A487" i="41" s="1"/>
  <c r="D486" i="41"/>
  <c r="E275" i="17"/>
  <c r="C373" i="12"/>
  <c r="D373" i="12" s="1"/>
  <c r="E373" i="12"/>
  <c r="A374" i="12"/>
  <c r="B374" i="12"/>
  <c r="C593" i="63"/>
  <c r="D593" i="63" s="1"/>
  <c r="B594" i="63"/>
  <c r="A594" i="63"/>
  <c r="E593" i="63"/>
  <c r="C487" i="41" l="1"/>
  <c r="D487" i="41"/>
  <c r="B487" i="41"/>
  <c r="E487" i="41"/>
  <c r="A488" i="41" s="1"/>
  <c r="C594" i="63"/>
  <c r="D594" i="63" s="1"/>
  <c r="B595" i="63"/>
  <c r="A595" i="63"/>
  <c r="E594" i="63"/>
  <c r="A375" i="12"/>
  <c r="B375" i="12"/>
  <c r="C374" i="12"/>
  <c r="D374" i="12" s="1"/>
  <c r="E374" i="12"/>
  <c r="A276" i="17"/>
  <c r="D275" i="17"/>
  <c r="E488" i="41" l="1"/>
  <c r="A489" i="41" s="1"/>
  <c r="D488" i="41"/>
  <c r="C488" i="41"/>
  <c r="B488" i="41"/>
  <c r="A376" i="12"/>
  <c r="B376" i="12"/>
  <c r="C375" i="12"/>
  <c r="D375" i="12" s="1"/>
  <c r="E375" i="12"/>
  <c r="C595" i="63"/>
  <c r="D595" i="63" s="1"/>
  <c r="B596" i="63"/>
  <c r="A596" i="63"/>
  <c r="E595" i="63"/>
  <c r="B276" i="17"/>
  <c r="C276" i="17" s="1"/>
  <c r="E276" i="17" s="1"/>
  <c r="A277" i="17" l="1"/>
  <c r="D276" i="17"/>
  <c r="C596" i="63"/>
  <c r="D596" i="63" s="1"/>
  <c r="B597" i="63"/>
  <c r="A597" i="63"/>
  <c r="E596" i="63"/>
  <c r="E376" i="12"/>
  <c r="A377" i="12"/>
  <c r="B377" i="12"/>
  <c r="C376" i="12"/>
  <c r="D376" i="12" s="1"/>
  <c r="C489" i="41"/>
  <c r="D489" i="41"/>
  <c r="B489" i="41"/>
  <c r="E489" i="41"/>
  <c r="A490" i="41" s="1"/>
  <c r="C597" i="63" l="1"/>
  <c r="D597" i="63" s="1"/>
  <c r="B598" i="63"/>
  <c r="A598" i="63"/>
  <c r="E597" i="63"/>
  <c r="C490" i="41"/>
  <c r="B490" i="41"/>
  <c r="E490" i="41"/>
  <c r="A491" i="41" s="1"/>
  <c r="D490" i="41"/>
  <c r="C377" i="12"/>
  <c r="D377" i="12" s="1"/>
  <c r="E377" i="12"/>
  <c r="A378" i="12"/>
  <c r="B378" i="12"/>
  <c r="B277" i="17"/>
  <c r="C277" i="17" l="1"/>
  <c r="E277" i="17" s="1"/>
  <c r="A379" i="12"/>
  <c r="B379" i="12"/>
  <c r="C378" i="12"/>
  <c r="D378" i="12" s="1"/>
  <c r="E378" i="12"/>
  <c r="C491" i="41"/>
  <c r="D491" i="41"/>
  <c r="B491" i="41"/>
  <c r="E491" i="41"/>
  <c r="A492" i="41" s="1"/>
  <c r="C598" i="63"/>
  <c r="D598" i="63" s="1"/>
  <c r="B599" i="63"/>
  <c r="A599" i="63"/>
  <c r="E598" i="63"/>
  <c r="A278" i="17" l="1"/>
  <c r="D277" i="17"/>
  <c r="C599" i="63"/>
  <c r="D599" i="63" s="1"/>
  <c r="B600" i="63"/>
  <c r="A600" i="63"/>
  <c r="E599" i="63"/>
  <c r="A380" i="12"/>
  <c r="B380" i="12"/>
  <c r="C379" i="12"/>
  <c r="D379" i="12" s="1"/>
  <c r="E379" i="12"/>
  <c r="E492" i="41"/>
  <c r="A493" i="41" s="1"/>
  <c r="D492" i="41"/>
  <c r="C492" i="41"/>
  <c r="B492" i="41"/>
  <c r="E380" i="12" l="1"/>
  <c r="A381" i="12"/>
  <c r="B381" i="12"/>
  <c r="C380" i="12"/>
  <c r="D380" i="12" s="1"/>
  <c r="C600" i="63"/>
  <c r="D600" i="63" s="1"/>
  <c r="B601" i="63"/>
  <c r="A601" i="63"/>
  <c r="E600" i="63"/>
  <c r="C493" i="41"/>
  <c r="D493" i="41"/>
  <c r="B493" i="41"/>
  <c r="E493" i="41"/>
  <c r="A494" i="41" s="1"/>
  <c r="B278" i="17"/>
  <c r="C278" i="17" s="1"/>
  <c r="E278" i="17" s="1"/>
  <c r="A279" i="17" l="1"/>
  <c r="D278" i="17"/>
  <c r="C494" i="41"/>
  <c r="B494" i="41"/>
  <c r="E494" i="41"/>
  <c r="A495" i="41" s="1"/>
  <c r="D494" i="41"/>
  <c r="C381" i="12"/>
  <c r="D381" i="12" s="1"/>
  <c r="E381" i="12"/>
  <c r="A382" i="12"/>
  <c r="B382" i="12"/>
  <c r="C601" i="63"/>
  <c r="D601" i="63" s="1"/>
  <c r="B602" i="63"/>
  <c r="A602" i="63"/>
  <c r="E601" i="63"/>
  <c r="C602" i="63" l="1"/>
  <c r="D602" i="63" s="1"/>
  <c r="B603" i="63"/>
  <c r="A603" i="63"/>
  <c r="E602" i="63"/>
  <c r="A383" i="12"/>
  <c r="B383" i="12"/>
  <c r="C382" i="12"/>
  <c r="D382" i="12" s="1"/>
  <c r="E382" i="12"/>
  <c r="C495" i="41"/>
  <c r="D495" i="41"/>
  <c r="B495" i="41"/>
  <c r="E495" i="41"/>
  <c r="A496" i="41" s="1"/>
  <c r="B279" i="17"/>
  <c r="C279" i="17" s="1"/>
  <c r="E279" i="17" s="1"/>
  <c r="A280" i="17" l="1"/>
  <c r="D279" i="17"/>
  <c r="E496" i="41"/>
  <c r="A497" i="41" s="1"/>
  <c r="D496" i="41"/>
  <c r="C496" i="41"/>
  <c r="B496" i="41"/>
  <c r="A384" i="12"/>
  <c r="B384" i="12"/>
  <c r="C383" i="12"/>
  <c r="D383" i="12" s="1"/>
  <c r="E383" i="12"/>
  <c r="C603" i="63"/>
  <c r="D603" i="63" s="1"/>
  <c r="B604" i="63"/>
  <c r="A604" i="63"/>
  <c r="E603" i="63"/>
  <c r="C604" i="63" l="1"/>
  <c r="D604" i="63" s="1"/>
  <c r="B605" i="63"/>
  <c r="A605" i="63"/>
  <c r="E604" i="63"/>
  <c r="E384" i="12"/>
  <c r="A385" i="12"/>
  <c r="B385" i="12"/>
  <c r="C384" i="12"/>
  <c r="D384" i="12" s="1"/>
  <c r="C497" i="41"/>
  <c r="D497" i="41"/>
  <c r="B497" i="41"/>
  <c r="E497" i="41"/>
  <c r="A498" i="41" s="1"/>
  <c r="B280" i="17"/>
  <c r="C498" i="41" l="1"/>
  <c r="B498" i="41"/>
  <c r="E498" i="41"/>
  <c r="A499" i="41" s="1"/>
  <c r="D498" i="41"/>
  <c r="C280" i="17"/>
  <c r="E280" i="17" s="1"/>
  <c r="C385" i="12"/>
  <c r="D385" i="12" s="1"/>
  <c r="E385" i="12"/>
  <c r="A386" i="12"/>
  <c r="B386" i="12"/>
  <c r="C605" i="63"/>
  <c r="D605" i="63" s="1"/>
  <c r="B606" i="63"/>
  <c r="A606" i="63"/>
  <c r="E605" i="63"/>
  <c r="A281" i="17" l="1"/>
  <c r="D280" i="17"/>
  <c r="C606" i="63"/>
  <c r="D606" i="63" s="1"/>
  <c r="B607" i="63"/>
  <c r="A607" i="63"/>
  <c r="E606" i="63"/>
  <c r="C499" i="41"/>
  <c r="E499" i="41"/>
  <c r="B499" i="41"/>
  <c r="D499" i="41"/>
  <c r="A387" i="12"/>
  <c r="B387" i="12"/>
  <c r="C386" i="12"/>
  <c r="D386" i="12" s="1"/>
  <c r="E386" i="12"/>
  <c r="A388" i="12" l="1"/>
  <c r="B388" i="12"/>
  <c r="C387" i="12"/>
  <c r="D387" i="12" s="1"/>
  <c r="E387" i="12"/>
  <c r="C607" i="63"/>
  <c r="D607" i="63" s="1"/>
  <c r="B608" i="63"/>
  <c r="A608" i="63"/>
  <c r="E607" i="63"/>
  <c r="B281" i="17"/>
  <c r="C281" i="17" l="1"/>
  <c r="E281" i="17" s="1"/>
  <c r="C608" i="63"/>
  <c r="D608" i="63" s="1"/>
  <c r="B609" i="63"/>
  <c r="A609" i="63"/>
  <c r="E608" i="63"/>
  <c r="E388" i="12"/>
  <c r="A389" i="12"/>
  <c r="B389" i="12"/>
  <c r="C388" i="12"/>
  <c r="D388" i="12" s="1"/>
  <c r="A282" i="17" l="1"/>
  <c r="D281" i="17"/>
  <c r="C609" i="63"/>
  <c r="D609" i="63" s="1"/>
  <c r="B610" i="63"/>
  <c r="A610" i="63"/>
  <c r="E609" i="63"/>
  <c r="C389" i="12"/>
  <c r="D389" i="12" s="1"/>
  <c r="E389" i="12"/>
  <c r="A390" i="12"/>
  <c r="B390" i="12"/>
  <c r="C610" i="63" l="1"/>
  <c r="D610" i="63" s="1"/>
  <c r="B611" i="63"/>
  <c r="A611" i="63"/>
  <c r="E610" i="63"/>
  <c r="A391" i="12"/>
  <c r="B391" i="12"/>
  <c r="C390" i="12"/>
  <c r="D390" i="12" s="1"/>
  <c r="E390" i="12"/>
  <c r="B282" i="17"/>
  <c r="C282" i="17"/>
  <c r="E282" i="17" s="1"/>
  <c r="A283" i="17" l="1"/>
  <c r="D282" i="17"/>
  <c r="A392" i="12"/>
  <c r="B392" i="12"/>
  <c r="C391" i="12"/>
  <c r="D391" i="12" s="1"/>
  <c r="E391" i="12"/>
  <c r="C611" i="63"/>
  <c r="D611" i="63" s="1"/>
  <c r="B612" i="63"/>
  <c r="A612" i="63"/>
  <c r="E611" i="63"/>
  <c r="C612" i="63" l="1"/>
  <c r="D612" i="63" s="1"/>
  <c r="B613" i="63"/>
  <c r="A613" i="63"/>
  <c r="E612" i="63"/>
  <c r="E392" i="12"/>
  <c r="A393" i="12"/>
  <c r="B393" i="12"/>
  <c r="C392" i="12"/>
  <c r="D392" i="12" s="1"/>
  <c r="B283" i="17"/>
  <c r="C283" i="17"/>
  <c r="E283" i="17"/>
  <c r="A284" i="17" s="1"/>
  <c r="C393" i="12" l="1"/>
  <c r="D393" i="12" s="1"/>
  <c r="E393" i="12"/>
  <c r="A394" i="12"/>
  <c r="B394" i="12"/>
  <c r="C613" i="63"/>
  <c r="D613" i="63" s="1"/>
  <c r="B614" i="63"/>
  <c r="A614" i="63"/>
  <c r="E613" i="63"/>
  <c r="D283" i="17"/>
  <c r="B284" i="17" s="1"/>
  <c r="C284" i="17" l="1"/>
  <c r="E284" i="17" s="1"/>
  <c r="A395" i="12"/>
  <c r="B395" i="12"/>
  <c r="C394" i="12"/>
  <c r="D394" i="12" s="1"/>
  <c r="E394" i="12"/>
  <c r="C614" i="63"/>
  <c r="D614" i="63" s="1"/>
  <c r="B615" i="63"/>
  <c r="A615" i="63"/>
  <c r="E614" i="63"/>
  <c r="A285" i="17" l="1"/>
  <c r="D284" i="17"/>
  <c r="C615" i="63"/>
  <c r="D615" i="63" s="1"/>
  <c r="B616" i="63"/>
  <c r="A616" i="63"/>
  <c r="E615" i="63"/>
  <c r="A396" i="12"/>
  <c r="B396" i="12"/>
  <c r="C395" i="12"/>
  <c r="D395" i="12" s="1"/>
  <c r="E395" i="12"/>
  <c r="E396" i="12" l="1"/>
  <c r="A397" i="12"/>
  <c r="B397" i="12"/>
  <c r="C396" i="12"/>
  <c r="D396" i="12" s="1"/>
  <c r="C616" i="63"/>
  <c r="D616" i="63" s="1"/>
  <c r="B617" i="63"/>
  <c r="A617" i="63"/>
  <c r="E616" i="63"/>
  <c r="B285" i="17"/>
  <c r="C285" i="17" s="1"/>
  <c r="C397" i="12" l="1"/>
  <c r="D397" i="12" s="1"/>
  <c r="E397" i="12"/>
  <c r="A398" i="12"/>
  <c r="B398" i="12"/>
  <c r="C617" i="63"/>
  <c r="D617" i="63" s="1"/>
  <c r="B618" i="63"/>
  <c r="A618" i="63"/>
  <c r="E617" i="63"/>
  <c r="E285" i="17"/>
  <c r="A399" i="12" l="1"/>
  <c r="B399" i="12"/>
  <c r="C398" i="12"/>
  <c r="D398" i="12" s="1"/>
  <c r="E398" i="12"/>
  <c r="A286" i="17"/>
  <c r="D285" i="17"/>
  <c r="C618" i="63"/>
  <c r="D618" i="63" s="1"/>
  <c r="B619" i="63"/>
  <c r="A619" i="63"/>
  <c r="E618" i="63"/>
  <c r="C619" i="63" l="1"/>
  <c r="D619" i="63" s="1"/>
  <c r="B620" i="63"/>
  <c r="A620" i="63"/>
  <c r="E619" i="63"/>
  <c r="A400" i="12"/>
  <c r="B400" i="12"/>
  <c r="C399" i="12"/>
  <c r="D399" i="12" s="1"/>
  <c r="E399" i="12"/>
  <c r="B286" i="17"/>
  <c r="E286" i="17" s="1"/>
  <c r="C286" i="17"/>
  <c r="A287" i="17" l="1"/>
  <c r="D286" i="17"/>
  <c r="E400" i="12"/>
  <c r="A401" i="12"/>
  <c r="B401" i="12"/>
  <c r="C400" i="12"/>
  <c r="D400" i="12" s="1"/>
  <c r="C620" i="63"/>
  <c r="D620" i="63" s="1"/>
  <c r="B621" i="63"/>
  <c r="A621" i="63"/>
  <c r="E620" i="63"/>
  <c r="C621" i="63" l="1"/>
  <c r="D621" i="63" s="1"/>
  <c r="B622" i="63"/>
  <c r="A622" i="63"/>
  <c r="E621" i="63"/>
  <c r="C401" i="12"/>
  <c r="D401" i="12" s="1"/>
  <c r="E401" i="12"/>
  <c r="A402" i="12"/>
  <c r="B402" i="12"/>
  <c r="B287" i="17"/>
  <c r="C287" i="17" s="1"/>
  <c r="E287" i="17" l="1"/>
  <c r="A403" i="12"/>
  <c r="B403" i="12"/>
  <c r="C402" i="12"/>
  <c r="D402" i="12" s="1"/>
  <c r="E402" i="12"/>
  <c r="C622" i="63"/>
  <c r="D622" i="63" s="1"/>
  <c r="B623" i="63"/>
  <c r="A623" i="63"/>
  <c r="E622" i="63"/>
  <c r="C623" i="63" l="1"/>
  <c r="D623" i="63" s="1"/>
  <c r="B624" i="63"/>
  <c r="A624" i="63"/>
  <c r="E623" i="63"/>
  <c r="A404" i="12"/>
  <c r="B404" i="12"/>
  <c r="C403" i="12"/>
  <c r="D403" i="12" s="1"/>
  <c r="E403" i="12"/>
  <c r="A288" i="17"/>
  <c r="D287" i="17"/>
  <c r="B288" i="17" l="1"/>
  <c r="E404" i="12"/>
  <c r="A405" i="12"/>
  <c r="B405" i="12"/>
  <c r="C404" i="12"/>
  <c r="D404" i="12" s="1"/>
  <c r="C624" i="63"/>
  <c r="D624" i="63" s="1"/>
  <c r="B625" i="63"/>
  <c r="A625" i="63"/>
  <c r="E624" i="63"/>
  <c r="C288" i="17" l="1"/>
  <c r="E288" i="17" s="1"/>
  <c r="C405" i="12"/>
  <c r="D405" i="12" s="1"/>
  <c r="E405" i="12"/>
  <c r="A406" i="12"/>
  <c r="B406" i="12"/>
  <c r="C625" i="63"/>
  <c r="D625" i="63" s="1"/>
  <c r="B626" i="63"/>
  <c r="A626" i="63"/>
  <c r="E625" i="63"/>
  <c r="A289" i="17" l="1"/>
  <c r="D288" i="17"/>
  <c r="C626" i="63"/>
  <c r="D626" i="63" s="1"/>
  <c r="B627" i="63"/>
  <c r="A627" i="63"/>
  <c r="E626" i="63"/>
  <c r="A407" i="12"/>
  <c r="B407" i="12"/>
  <c r="C406" i="12"/>
  <c r="D406" i="12" s="1"/>
  <c r="E406" i="12"/>
  <c r="A408" i="12" l="1"/>
  <c r="B408" i="12"/>
  <c r="C407" i="12"/>
  <c r="D407" i="12" s="1"/>
  <c r="E407" i="12"/>
  <c r="C627" i="63"/>
  <c r="D627" i="63" s="1"/>
  <c r="B628" i="63"/>
  <c r="A628" i="63"/>
  <c r="E627" i="63"/>
  <c r="B289" i="17"/>
  <c r="C289" i="17" s="1"/>
  <c r="E289" i="17" l="1"/>
  <c r="C628" i="63"/>
  <c r="D628" i="63" s="1"/>
  <c r="B629" i="63"/>
  <c r="A629" i="63"/>
  <c r="E628" i="63"/>
  <c r="E408" i="12"/>
  <c r="A409" i="12"/>
  <c r="B409" i="12"/>
  <c r="C408" i="12"/>
  <c r="D408" i="12" s="1"/>
  <c r="C409" i="12" l="1"/>
  <c r="D409" i="12" s="1"/>
  <c r="E409" i="12"/>
  <c r="A410" i="12"/>
  <c r="B410" i="12"/>
  <c r="C629" i="63"/>
  <c r="D629" i="63" s="1"/>
  <c r="B630" i="63"/>
  <c r="A630" i="63"/>
  <c r="E629" i="63"/>
  <c r="A290" i="17"/>
  <c r="D289" i="17"/>
  <c r="A411" i="12" l="1"/>
  <c r="B411" i="12"/>
  <c r="C410" i="12"/>
  <c r="D410" i="12" s="1"/>
  <c r="E410" i="12"/>
  <c r="C630" i="63"/>
  <c r="D630" i="63" s="1"/>
  <c r="B631" i="63"/>
  <c r="A631" i="63"/>
  <c r="E630" i="63"/>
  <c r="B290" i="17"/>
  <c r="C290" i="17"/>
  <c r="E290" i="17" s="1"/>
  <c r="A291" i="17" l="1"/>
  <c r="D290" i="17"/>
  <c r="C631" i="63"/>
  <c r="D631" i="63" s="1"/>
  <c r="B632" i="63"/>
  <c r="A632" i="63"/>
  <c r="E631" i="63"/>
  <c r="A412" i="12"/>
  <c r="B412" i="12"/>
  <c r="C411" i="12"/>
  <c r="D411" i="12" s="1"/>
  <c r="E411" i="12"/>
  <c r="E412" i="12" l="1"/>
  <c r="A413" i="12"/>
  <c r="B413" i="12"/>
  <c r="C412" i="12"/>
  <c r="D412" i="12" s="1"/>
  <c r="C632" i="63"/>
  <c r="D632" i="63" s="1"/>
  <c r="B633" i="63"/>
  <c r="A633" i="63"/>
  <c r="E632" i="63"/>
  <c r="B291" i="17"/>
  <c r="C291" i="17" l="1"/>
  <c r="E291" i="17" s="1"/>
  <c r="C413" i="12"/>
  <c r="D413" i="12" s="1"/>
  <c r="E413" i="12"/>
  <c r="A414" i="12"/>
  <c r="B414" i="12"/>
  <c r="C633" i="63"/>
  <c r="D633" i="63" s="1"/>
  <c r="B634" i="63"/>
  <c r="A634" i="63"/>
  <c r="E633" i="63"/>
  <c r="A292" i="17" l="1"/>
  <c r="D291" i="17"/>
  <c r="C634" i="63"/>
  <c r="D634" i="63" s="1"/>
  <c r="B635" i="63"/>
  <c r="A635" i="63"/>
  <c r="E634" i="63"/>
  <c r="A415" i="12"/>
  <c r="B415" i="12"/>
  <c r="C414" i="12"/>
  <c r="D414" i="12" s="1"/>
  <c r="E414" i="12"/>
  <c r="A416" i="12" l="1"/>
  <c r="B416" i="12"/>
  <c r="C415" i="12"/>
  <c r="D415" i="12" s="1"/>
  <c r="E415" i="12"/>
  <c r="C635" i="63"/>
  <c r="D635" i="63" s="1"/>
  <c r="B636" i="63"/>
  <c r="A636" i="63"/>
  <c r="E635" i="63"/>
  <c r="B292" i="17"/>
  <c r="E292" i="17" s="1"/>
  <c r="C292" i="17"/>
  <c r="A293" i="17" l="1"/>
  <c r="D292" i="17"/>
  <c r="C636" i="63"/>
  <c r="D636" i="63" s="1"/>
  <c r="B637" i="63"/>
  <c r="A637" i="63"/>
  <c r="E636" i="63"/>
  <c r="E416" i="12"/>
  <c r="A417" i="12"/>
  <c r="B417" i="12"/>
  <c r="C416" i="12"/>
  <c r="D416" i="12" s="1"/>
  <c r="C637" i="63" l="1"/>
  <c r="D637" i="63" s="1"/>
  <c r="B638" i="63"/>
  <c r="A638" i="63"/>
  <c r="E637" i="63"/>
  <c r="C417" i="12"/>
  <c r="D417" i="12" s="1"/>
  <c r="E417" i="12"/>
  <c r="A418" i="12"/>
  <c r="B418" i="12"/>
  <c r="B293" i="17"/>
  <c r="C293" i="17" s="1"/>
  <c r="A419" i="12" l="1"/>
  <c r="B419" i="12"/>
  <c r="C418" i="12"/>
  <c r="D418" i="12" s="1"/>
  <c r="E418" i="12"/>
  <c r="E293" i="17"/>
  <c r="C638" i="63"/>
  <c r="D638" i="63" s="1"/>
  <c r="B639" i="63"/>
  <c r="A639" i="63"/>
  <c r="E638" i="63"/>
  <c r="A420" i="12" l="1"/>
  <c r="B420" i="12"/>
  <c r="C419" i="12"/>
  <c r="D419" i="12" s="1"/>
  <c r="E419" i="12"/>
  <c r="C639" i="63"/>
  <c r="D639" i="63" s="1"/>
  <c r="B640" i="63"/>
  <c r="A640" i="63"/>
  <c r="E639" i="63"/>
  <c r="A294" i="17"/>
  <c r="D293" i="17"/>
  <c r="B294" i="17" l="1"/>
  <c r="E294" i="17" s="1"/>
  <c r="C294" i="17"/>
  <c r="C640" i="63"/>
  <c r="D640" i="63" s="1"/>
  <c r="B641" i="63"/>
  <c r="A641" i="63"/>
  <c r="E640" i="63"/>
  <c r="E420" i="12"/>
  <c r="A421" i="12"/>
  <c r="B421" i="12"/>
  <c r="C420" i="12"/>
  <c r="D420" i="12" s="1"/>
  <c r="A295" i="17" l="1"/>
  <c r="D294" i="17"/>
  <c r="C421" i="12"/>
  <c r="D421" i="12" s="1"/>
  <c r="E421" i="12"/>
  <c r="A422" i="12"/>
  <c r="B422" i="12"/>
  <c r="C641" i="63"/>
  <c r="D641" i="63" s="1"/>
  <c r="B642" i="63"/>
  <c r="A642" i="63"/>
  <c r="E641" i="63"/>
  <c r="C642" i="63" l="1"/>
  <c r="D642" i="63" s="1"/>
  <c r="B643" i="63"/>
  <c r="A643" i="63"/>
  <c r="E642" i="63"/>
  <c r="A423" i="12"/>
  <c r="B423" i="12"/>
  <c r="C422" i="12"/>
  <c r="D422" i="12" s="1"/>
  <c r="E422" i="12"/>
  <c r="B295" i="17"/>
  <c r="C295" i="17" s="1"/>
  <c r="E295" i="17" l="1"/>
  <c r="A424" i="12"/>
  <c r="B424" i="12"/>
  <c r="C423" i="12"/>
  <c r="D423" i="12" s="1"/>
  <c r="E423" i="12"/>
  <c r="C643" i="63"/>
  <c r="D643" i="63" s="1"/>
  <c r="B644" i="63"/>
  <c r="A644" i="63"/>
  <c r="E643" i="63"/>
  <c r="C644" i="63" l="1"/>
  <c r="D644" i="63" s="1"/>
  <c r="B645" i="63"/>
  <c r="A645" i="63"/>
  <c r="E644" i="63"/>
  <c r="E424" i="12"/>
  <c r="A425" i="12"/>
  <c r="B425" i="12"/>
  <c r="C424" i="12"/>
  <c r="D424" i="12" s="1"/>
  <c r="A296" i="17"/>
  <c r="D295" i="17"/>
  <c r="C425" i="12" l="1"/>
  <c r="D425" i="12" s="1"/>
  <c r="E425" i="12"/>
  <c r="A426" i="12"/>
  <c r="B426" i="12"/>
  <c r="C645" i="63"/>
  <c r="D645" i="63" s="1"/>
  <c r="B646" i="63"/>
  <c r="A646" i="63"/>
  <c r="E645" i="63"/>
  <c r="B296" i="17"/>
  <c r="C296" i="17" s="1"/>
  <c r="E296" i="17" l="1"/>
  <c r="A427" i="12"/>
  <c r="B427" i="12"/>
  <c r="C426" i="12"/>
  <c r="D426" i="12" s="1"/>
  <c r="E426" i="12"/>
  <c r="C646" i="63"/>
  <c r="D646" i="63" s="1"/>
  <c r="B647" i="63"/>
  <c r="A647" i="63"/>
  <c r="E646" i="63"/>
  <c r="C647" i="63" l="1"/>
  <c r="D647" i="63" s="1"/>
  <c r="B648" i="63"/>
  <c r="A648" i="63"/>
  <c r="E647" i="63"/>
  <c r="A428" i="12"/>
  <c r="B428" i="12"/>
  <c r="C427" i="12"/>
  <c r="D427" i="12" s="1"/>
  <c r="E427" i="12"/>
  <c r="A297" i="17"/>
  <c r="D296" i="17"/>
  <c r="E428" i="12" l="1"/>
  <c r="A429" i="12"/>
  <c r="B429" i="12"/>
  <c r="C428" i="12"/>
  <c r="D428" i="12" s="1"/>
  <c r="C648" i="63"/>
  <c r="D648" i="63" s="1"/>
  <c r="B649" i="63"/>
  <c r="A649" i="63"/>
  <c r="E648" i="63"/>
  <c r="B297" i="17"/>
  <c r="C297" i="17" s="1"/>
  <c r="C429" i="12" l="1"/>
  <c r="D429" i="12" s="1"/>
  <c r="E429" i="12"/>
  <c r="A430" i="12"/>
  <c r="B430" i="12"/>
  <c r="E297" i="17"/>
  <c r="C649" i="63"/>
  <c r="D649" i="63" s="1"/>
  <c r="B650" i="63"/>
  <c r="A650" i="63"/>
  <c r="E649" i="63"/>
  <c r="A431" i="12" l="1"/>
  <c r="B431" i="12"/>
  <c r="C430" i="12"/>
  <c r="D430" i="12" s="1"/>
  <c r="E430" i="12"/>
  <c r="C650" i="63"/>
  <c r="D650" i="63" s="1"/>
  <c r="B651" i="63"/>
  <c r="A651" i="63"/>
  <c r="E650" i="63"/>
  <c r="A298" i="17"/>
  <c r="D297" i="17"/>
  <c r="B298" i="17" l="1"/>
  <c r="C298" i="17"/>
  <c r="E298" i="17" s="1"/>
  <c r="C651" i="63"/>
  <c r="D651" i="63" s="1"/>
  <c r="B652" i="63"/>
  <c r="A652" i="63"/>
  <c r="E651" i="63"/>
  <c r="A432" i="12"/>
  <c r="B432" i="12"/>
  <c r="C431" i="12"/>
  <c r="D431" i="12" s="1"/>
  <c r="E431" i="12"/>
  <c r="A299" i="17" l="1"/>
  <c r="D298" i="17"/>
  <c r="E432" i="12"/>
  <c r="A433" i="12"/>
  <c r="B433" i="12"/>
  <c r="C432" i="12"/>
  <c r="D432" i="12" s="1"/>
  <c r="C652" i="63"/>
  <c r="D652" i="63" s="1"/>
  <c r="B653" i="63"/>
  <c r="A653" i="63"/>
  <c r="E652" i="63"/>
  <c r="C653" i="63" l="1"/>
  <c r="D653" i="63" s="1"/>
  <c r="B654" i="63"/>
  <c r="A654" i="63"/>
  <c r="E653" i="63"/>
  <c r="C433" i="12"/>
  <c r="D433" i="12" s="1"/>
  <c r="E433" i="12"/>
  <c r="A434" i="12"/>
  <c r="B434" i="12"/>
  <c r="B299" i="17"/>
  <c r="C299" i="17" s="1"/>
  <c r="E299" i="17" l="1"/>
  <c r="A435" i="12"/>
  <c r="B435" i="12"/>
  <c r="C434" i="12"/>
  <c r="D434" i="12" s="1"/>
  <c r="E434" i="12"/>
  <c r="C654" i="63"/>
  <c r="D654" i="63" s="1"/>
  <c r="B655" i="63"/>
  <c r="A655" i="63"/>
  <c r="E654" i="63"/>
  <c r="C655" i="63" l="1"/>
  <c r="D655" i="63" s="1"/>
  <c r="B656" i="63"/>
  <c r="A656" i="63"/>
  <c r="E655" i="63"/>
  <c r="A436" i="12"/>
  <c r="B436" i="12"/>
  <c r="C435" i="12"/>
  <c r="D435" i="12" s="1"/>
  <c r="E435" i="12"/>
  <c r="A300" i="17"/>
  <c r="D299" i="17"/>
  <c r="E436" i="12" l="1"/>
  <c r="A437" i="12"/>
  <c r="B437" i="12"/>
  <c r="C436" i="12"/>
  <c r="D436" i="12" s="1"/>
  <c r="C656" i="63"/>
  <c r="D656" i="63" s="1"/>
  <c r="B657" i="63"/>
  <c r="A657" i="63"/>
  <c r="E656" i="63"/>
  <c r="B300" i="17"/>
  <c r="C300" i="17" l="1"/>
  <c r="E300" i="17" s="1"/>
  <c r="C437" i="12"/>
  <c r="D437" i="12" s="1"/>
  <c r="E437" i="12"/>
  <c r="A438" i="12"/>
  <c r="B438" i="12"/>
  <c r="C657" i="63"/>
  <c r="D657" i="63" s="1"/>
  <c r="B658" i="63"/>
  <c r="A658" i="63"/>
  <c r="E657" i="63"/>
  <c r="A301" i="17" l="1"/>
  <c r="D300" i="17"/>
  <c r="C658" i="63"/>
  <c r="D658" i="63" s="1"/>
  <c r="B659" i="63"/>
  <c r="A659" i="63"/>
  <c r="E658" i="63"/>
  <c r="A439" i="12"/>
  <c r="B439" i="12"/>
  <c r="C438" i="12"/>
  <c r="D438" i="12" s="1"/>
  <c r="E438" i="12"/>
  <c r="A440" i="12" l="1"/>
  <c r="B440" i="12"/>
  <c r="C439" i="12"/>
  <c r="D439" i="12" s="1"/>
  <c r="E439" i="12"/>
  <c r="C659" i="63"/>
  <c r="D659" i="63" s="1"/>
  <c r="B660" i="63"/>
  <c r="A660" i="63"/>
  <c r="E659" i="63"/>
  <c r="B301" i="17"/>
  <c r="C301" i="17" s="1"/>
  <c r="E301" i="17" l="1"/>
  <c r="C660" i="63"/>
  <c r="D660" i="63" s="1"/>
  <c r="B661" i="63"/>
  <c r="A661" i="63"/>
  <c r="E660" i="63"/>
  <c r="E440" i="12"/>
  <c r="A441" i="12"/>
  <c r="B441" i="12"/>
  <c r="C440" i="12"/>
  <c r="D440" i="12" s="1"/>
  <c r="C441" i="12" l="1"/>
  <c r="D441" i="12" s="1"/>
  <c r="E441" i="12"/>
  <c r="A442" i="12"/>
  <c r="B442" i="12"/>
  <c r="C661" i="63"/>
  <c r="D661" i="63" s="1"/>
  <c r="B662" i="63"/>
  <c r="A662" i="63"/>
  <c r="E661" i="63"/>
  <c r="A302" i="17"/>
  <c r="D301" i="17"/>
  <c r="A443" i="12" l="1"/>
  <c r="B443" i="12"/>
  <c r="C442" i="12"/>
  <c r="D442" i="12" s="1"/>
  <c r="E442" i="12"/>
  <c r="C662" i="63"/>
  <c r="D662" i="63" s="1"/>
  <c r="B663" i="63"/>
  <c r="A663" i="63"/>
  <c r="E662" i="63"/>
  <c r="B302" i="17"/>
  <c r="C302" i="17" s="1"/>
  <c r="E302" i="17" l="1"/>
  <c r="C663" i="63"/>
  <c r="D663" i="63" s="1"/>
  <c r="B664" i="63"/>
  <c r="A664" i="63"/>
  <c r="E663" i="63"/>
  <c r="A444" i="12"/>
  <c r="B444" i="12"/>
  <c r="C443" i="12"/>
  <c r="D443" i="12" s="1"/>
  <c r="E443" i="12"/>
  <c r="E444" i="12" l="1"/>
  <c r="A445" i="12"/>
  <c r="B445" i="12"/>
  <c r="C444" i="12"/>
  <c r="D444" i="12" s="1"/>
  <c r="C664" i="63"/>
  <c r="D664" i="63" s="1"/>
  <c r="B665" i="63"/>
  <c r="A665" i="63"/>
  <c r="E664" i="63"/>
  <c r="A303" i="17"/>
  <c r="D302" i="17"/>
  <c r="C445" i="12" l="1"/>
  <c r="D445" i="12" s="1"/>
  <c r="E445" i="12"/>
  <c r="A446" i="12"/>
  <c r="B446" i="12"/>
  <c r="C665" i="63"/>
  <c r="D665" i="63" s="1"/>
  <c r="B666" i="63"/>
  <c r="A666" i="63"/>
  <c r="E665" i="63"/>
  <c r="B303" i="17"/>
  <c r="C303" i="17" s="1"/>
  <c r="E303" i="17" s="1"/>
  <c r="A304" i="17" l="1"/>
  <c r="D303" i="17"/>
  <c r="A447" i="12"/>
  <c r="B447" i="12"/>
  <c r="C446" i="12"/>
  <c r="D446" i="12" s="1"/>
  <c r="E446" i="12"/>
  <c r="C666" i="63"/>
  <c r="D666" i="63" s="1"/>
  <c r="B667" i="63"/>
  <c r="A667" i="63"/>
  <c r="E666" i="63"/>
  <c r="C667" i="63" l="1"/>
  <c r="D667" i="63" s="1"/>
  <c r="B668" i="63"/>
  <c r="A668" i="63"/>
  <c r="E667" i="63"/>
  <c r="A448" i="12"/>
  <c r="B448" i="12"/>
  <c r="C447" i="12"/>
  <c r="D447" i="12" s="1"/>
  <c r="E447" i="12"/>
  <c r="B304" i="17"/>
  <c r="C304" i="17"/>
  <c r="E304" i="17" s="1"/>
  <c r="A305" i="17" l="1"/>
  <c r="D304" i="17"/>
  <c r="E448" i="12"/>
  <c r="A449" i="12"/>
  <c r="B449" i="12"/>
  <c r="C448" i="12"/>
  <c r="D448" i="12" s="1"/>
  <c r="C668" i="63"/>
  <c r="D668" i="63" s="1"/>
  <c r="B669" i="63"/>
  <c r="A669" i="63"/>
  <c r="E668" i="63"/>
  <c r="C669" i="63" l="1"/>
  <c r="D669" i="63" s="1"/>
  <c r="B670" i="63"/>
  <c r="A670" i="63"/>
  <c r="E669" i="63"/>
  <c r="C449" i="12"/>
  <c r="D449" i="12" s="1"/>
  <c r="E449" i="12"/>
  <c r="A450" i="12"/>
  <c r="B450" i="12"/>
  <c r="B305" i="17"/>
  <c r="C305" i="17" s="1"/>
  <c r="A451" i="12" l="1"/>
  <c r="B451" i="12"/>
  <c r="C450" i="12"/>
  <c r="D450" i="12" s="1"/>
  <c r="E450" i="12"/>
  <c r="E305" i="17"/>
  <c r="C670" i="63"/>
  <c r="D670" i="63" s="1"/>
  <c r="B671" i="63"/>
  <c r="A671" i="63"/>
  <c r="E670" i="63"/>
  <c r="C671" i="63" l="1"/>
  <c r="D671" i="63" s="1"/>
  <c r="B672" i="63"/>
  <c r="A672" i="63"/>
  <c r="E671" i="63"/>
  <c r="A452" i="12"/>
  <c r="B452" i="12"/>
  <c r="C451" i="12"/>
  <c r="D451" i="12" s="1"/>
  <c r="E451" i="12"/>
  <c r="A306" i="17"/>
  <c r="D305" i="17"/>
  <c r="E452" i="12" l="1"/>
  <c r="A453" i="12"/>
  <c r="B453" i="12"/>
  <c r="C452" i="12"/>
  <c r="D452" i="12" s="1"/>
  <c r="C672" i="63"/>
  <c r="D672" i="63" s="1"/>
  <c r="B673" i="63"/>
  <c r="A673" i="63"/>
  <c r="E672" i="63"/>
  <c r="B306" i="17"/>
  <c r="C306" i="17"/>
  <c r="E306" i="17"/>
  <c r="A307" i="17" s="1"/>
  <c r="C453" i="12" l="1"/>
  <c r="D453" i="12" s="1"/>
  <c r="E453" i="12"/>
  <c r="A454" i="12"/>
  <c r="B454" i="12"/>
  <c r="C673" i="63"/>
  <c r="D673" i="63" s="1"/>
  <c r="B674" i="63"/>
  <c r="A674" i="63"/>
  <c r="E673" i="63"/>
  <c r="D306" i="17"/>
  <c r="B307" i="17" s="1"/>
  <c r="C307" i="17" l="1"/>
  <c r="E307" i="17" s="1"/>
  <c r="A455" i="12"/>
  <c r="B455" i="12"/>
  <c r="C454" i="12"/>
  <c r="D454" i="12" s="1"/>
  <c r="E454" i="12"/>
  <c r="C674" i="63"/>
  <c r="D674" i="63" s="1"/>
  <c r="B675" i="63"/>
  <c r="A675" i="63"/>
  <c r="E674" i="63"/>
  <c r="A308" i="17" l="1"/>
  <c r="D307" i="17"/>
  <c r="A456" i="12"/>
  <c r="B456" i="12"/>
  <c r="C455" i="12"/>
  <c r="D455" i="12" s="1"/>
  <c r="E455" i="12"/>
  <c r="C675" i="63"/>
  <c r="D675" i="63" s="1"/>
  <c r="B676" i="63"/>
  <c r="A676" i="63"/>
  <c r="E675" i="63"/>
  <c r="C676" i="63" l="1"/>
  <c r="D676" i="63" s="1"/>
  <c r="B677" i="63"/>
  <c r="A677" i="63"/>
  <c r="E676" i="63"/>
  <c r="E456" i="12"/>
  <c r="A457" i="12"/>
  <c r="B457" i="12"/>
  <c r="C456" i="12"/>
  <c r="D456" i="12" s="1"/>
  <c r="B308" i="17"/>
  <c r="E308" i="17" s="1"/>
  <c r="C308" i="17"/>
  <c r="A309" i="17" l="1"/>
  <c r="D308" i="17"/>
  <c r="C457" i="12"/>
  <c r="D457" i="12" s="1"/>
  <c r="E457" i="12"/>
  <c r="A458" i="12"/>
  <c r="B458" i="12"/>
  <c r="C677" i="63"/>
  <c r="D677" i="63" s="1"/>
  <c r="B678" i="63"/>
  <c r="A678" i="63"/>
  <c r="E677" i="63"/>
  <c r="A459" i="12" l="1"/>
  <c r="B459" i="12"/>
  <c r="C458" i="12"/>
  <c r="D458" i="12" s="1"/>
  <c r="E458" i="12"/>
  <c r="C678" i="63"/>
  <c r="D678" i="63" s="1"/>
  <c r="B679" i="63"/>
  <c r="A679" i="63"/>
  <c r="E678" i="63"/>
  <c r="B309" i="17"/>
  <c r="C309" i="17" s="1"/>
  <c r="E309" i="17" l="1"/>
  <c r="C679" i="63"/>
  <c r="D679" i="63" s="1"/>
  <c r="B680" i="63"/>
  <c r="A680" i="63"/>
  <c r="E679" i="63"/>
  <c r="A460" i="12"/>
  <c r="B460" i="12"/>
  <c r="C459" i="12"/>
  <c r="D459" i="12" s="1"/>
  <c r="E459" i="12"/>
  <c r="E460" i="12" l="1"/>
  <c r="A461" i="12"/>
  <c r="B461" i="12"/>
  <c r="C460" i="12"/>
  <c r="D460" i="12" s="1"/>
  <c r="C680" i="63"/>
  <c r="D680" i="63" s="1"/>
  <c r="B681" i="63"/>
  <c r="A681" i="63"/>
  <c r="E680" i="63"/>
  <c r="A310" i="17"/>
  <c r="D309" i="17"/>
  <c r="C461" i="12" l="1"/>
  <c r="D461" i="12" s="1"/>
  <c r="E461" i="12"/>
  <c r="A462" i="12"/>
  <c r="B462" i="12"/>
  <c r="C681" i="63"/>
  <c r="D681" i="63" s="1"/>
  <c r="B682" i="63"/>
  <c r="A682" i="63"/>
  <c r="E681" i="63"/>
  <c r="B310" i="17"/>
  <c r="C310" i="17" s="1"/>
  <c r="E310" i="17" s="1"/>
  <c r="A311" i="17" l="1"/>
  <c r="D310" i="17"/>
  <c r="A463" i="12"/>
  <c r="B463" i="12"/>
  <c r="C462" i="12"/>
  <c r="D462" i="12" s="1"/>
  <c r="E462" i="12"/>
  <c r="C682" i="63"/>
  <c r="D682" i="63" s="1"/>
  <c r="B683" i="63"/>
  <c r="A683" i="63"/>
  <c r="E682" i="63"/>
  <c r="A464" i="12" l="1"/>
  <c r="B464" i="12"/>
  <c r="C463" i="12"/>
  <c r="D463" i="12" s="1"/>
  <c r="E463" i="12"/>
  <c r="C683" i="63"/>
  <c r="D683" i="63" s="1"/>
  <c r="B684" i="63"/>
  <c r="A684" i="63"/>
  <c r="E683" i="63"/>
  <c r="B311" i="17"/>
  <c r="C311" i="17"/>
  <c r="E311" i="17" s="1"/>
  <c r="A312" i="17" l="1"/>
  <c r="D311" i="17"/>
  <c r="C684" i="63"/>
  <c r="D684" i="63" s="1"/>
  <c r="B685" i="63"/>
  <c r="A685" i="63"/>
  <c r="E684" i="63"/>
  <c r="E464" i="12"/>
  <c r="A465" i="12"/>
  <c r="B465" i="12"/>
  <c r="C464" i="12"/>
  <c r="D464" i="12" s="1"/>
  <c r="C685" i="63" l="1"/>
  <c r="D685" i="63" s="1"/>
  <c r="B686" i="63"/>
  <c r="A686" i="63"/>
  <c r="E685" i="63"/>
  <c r="C465" i="12"/>
  <c r="D465" i="12" s="1"/>
  <c r="E465" i="12"/>
  <c r="A466" i="12"/>
  <c r="B466" i="12"/>
  <c r="B312" i="17"/>
  <c r="E312" i="17" s="1"/>
  <c r="C312" i="17"/>
  <c r="A313" i="17" l="1"/>
  <c r="D312" i="17"/>
  <c r="A467" i="12"/>
  <c r="B467" i="12"/>
  <c r="C466" i="12"/>
  <c r="D466" i="12" s="1"/>
  <c r="E466" i="12"/>
  <c r="C686" i="63"/>
  <c r="D686" i="63" s="1"/>
  <c r="B687" i="63"/>
  <c r="A687" i="63"/>
  <c r="E686" i="63"/>
  <c r="A468" i="12" l="1"/>
  <c r="B468" i="12"/>
  <c r="C467" i="12"/>
  <c r="D467" i="12" s="1"/>
  <c r="E467" i="12"/>
  <c r="C687" i="63"/>
  <c r="D687" i="63" s="1"/>
  <c r="B688" i="63"/>
  <c r="A688" i="63"/>
  <c r="E687" i="63"/>
  <c r="B313" i="17"/>
  <c r="C313" i="17" s="1"/>
  <c r="E313" i="17" l="1"/>
  <c r="C688" i="63"/>
  <c r="D688" i="63" s="1"/>
  <c r="B689" i="63"/>
  <c r="A689" i="63"/>
  <c r="E688" i="63"/>
  <c r="E468" i="12"/>
  <c r="A469" i="12"/>
  <c r="B469" i="12"/>
  <c r="C468" i="12"/>
  <c r="D468" i="12" s="1"/>
  <c r="C469" i="12" l="1"/>
  <c r="D469" i="12" s="1"/>
  <c r="E469" i="12"/>
  <c r="A470" i="12"/>
  <c r="B470" i="12"/>
  <c r="C689" i="63"/>
  <c r="D689" i="63" s="1"/>
  <c r="B690" i="63"/>
  <c r="A690" i="63"/>
  <c r="E689" i="63"/>
  <c r="A314" i="17"/>
  <c r="D313" i="17"/>
  <c r="A471" i="12" l="1"/>
  <c r="B471" i="12"/>
  <c r="C470" i="12"/>
  <c r="D470" i="12" s="1"/>
  <c r="E470" i="12"/>
  <c r="C690" i="63"/>
  <c r="D690" i="63" s="1"/>
  <c r="B691" i="63"/>
  <c r="A691" i="63"/>
  <c r="E690" i="63"/>
  <c r="B314" i="17"/>
  <c r="C314" i="17"/>
  <c r="E314" i="17"/>
  <c r="A315" i="17" s="1"/>
  <c r="D314" i="17" l="1"/>
  <c r="C691" i="63"/>
  <c r="D691" i="63" s="1"/>
  <c r="B692" i="63"/>
  <c r="A692" i="63"/>
  <c r="E691" i="63"/>
  <c r="A472" i="12"/>
  <c r="B472" i="12"/>
  <c r="C471" i="12"/>
  <c r="D471" i="12" s="1"/>
  <c r="E471" i="12"/>
  <c r="B315" i="17"/>
  <c r="E315" i="17" s="1"/>
  <c r="C315" i="17"/>
  <c r="A316" i="17" l="1"/>
  <c r="D315" i="17"/>
  <c r="C692" i="63"/>
  <c r="D692" i="63" s="1"/>
  <c r="B693" i="63"/>
  <c r="A693" i="63"/>
  <c r="E692" i="63"/>
  <c r="E472" i="12"/>
  <c r="A473" i="12"/>
  <c r="B473" i="12"/>
  <c r="C472" i="12"/>
  <c r="D472" i="12" s="1"/>
  <c r="C693" i="63" l="1"/>
  <c r="D693" i="63" s="1"/>
  <c r="B694" i="63"/>
  <c r="A694" i="63"/>
  <c r="E693" i="63"/>
  <c r="C473" i="12"/>
  <c r="D473" i="12" s="1"/>
  <c r="E473" i="12"/>
  <c r="A474" i="12"/>
  <c r="B474" i="12"/>
  <c r="B316" i="17"/>
  <c r="E316" i="17" s="1"/>
  <c r="C316" i="17"/>
  <c r="A317" i="17" l="1"/>
  <c r="D316" i="17"/>
  <c r="A475" i="12"/>
  <c r="B475" i="12"/>
  <c r="C474" i="12"/>
  <c r="D474" i="12" s="1"/>
  <c r="E474" i="12"/>
  <c r="C694" i="63"/>
  <c r="D694" i="63" s="1"/>
  <c r="B695" i="63"/>
  <c r="A695" i="63"/>
  <c r="E694" i="63"/>
  <c r="C695" i="63" l="1"/>
  <c r="D695" i="63" s="1"/>
  <c r="B696" i="63"/>
  <c r="A696" i="63"/>
  <c r="E695" i="63"/>
  <c r="A476" i="12"/>
  <c r="B476" i="12"/>
  <c r="C475" i="12"/>
  <c r="D475" i="12" s="1"/>
  <c r="E475" i="12"/>
  <c r="B317" i="17"/>
  <c r="C317" i="17" s="1"/>
  <c r="E476" i="12" l="1"/>
  <c r="A477" i="12"/>
  <c r="B477" i="12"/>
  <c r="C476" i="12"/>
  <c r="D476" i="12" s="1"/>
  <c r="C696" i="63"/>
  <c r="D696" i="63" s="1"/>
  <c r="B697" i="63"/>
  <c r="A697" i="63"/>
  <c r="E696" i="63"/>
  <c r="E317" i="17"/>
  <c r="C477" i="12" l="1"/>
  <c r="D477" i="12" s="1"/>
  <c r="E477" i="12"/>
  <c r="A478" i="12"/>
  <c r="B478" i="12"/>
  <c r="C697" i="63"/>
  <c r="D697" i="63" s="1"/>
  <c r="B698" i="63"/>
  <c r="A698" i="63"/>
  <c r="E697" i="63"/>
  <c r="A318" i="17"/>
  <c r="D317" i="17"/>
  <c r="A479" i="12" l="1"/>
  <c r="B479" i="12"/>
  <c r="C478" i="12"/>
  <c r="D478" i="12" s="1"/>
  <c r="E478" i="12"/>
  <c r="C698" i="63"/>
  <c r="D698" i="63" s="1"/>
  <c r="B699" i="63"/>
  <c r="A699" i="63"/>
  <c r="E698" i="63"/>
  <c r="B318" i="17"/>
  <c r="C318" i="17"/>
  <c r="E318" i="17"/>
  <c r="A319" i="17" s="1"/>
  <c r="C699" i="63" l="1"/>
  <c r="D699" i="63" s="1"/>
  <c r="B700" i="63"/>
  <c r="A700" i="63"/>
  <c r="E699" i="63"/>
  <c r="A480" i="12"/>
  <c r="B480" i="12"/>
  <c r="C479" i="12"/>
  <c r="D479" i="12" s="1"/>
  <c r="E479" i="12"/>
  <c r="D318" i="17"/>
  <c r="B319" i="17" s="1"/>
  <c r="C319" i="17" l="1"/>
  <c r="E319" i="17"/>
  <c r="E480" i="12"/>
  <c r="A481" i="12"/>
  <c r="B481" i="12"/>
  <c r="C480" i="12"/>
  <c r="D480" i="12" s="1"/>
  <c r="C700" i="63"/>
  <c r="D700" i="63" s="1"/>
  <c r="B701" i="63"/>
  <c r="A701" i="63"/>
  <c r="E700" i="63"/>
  <c r="C701" i="63" l="1"/>
  <c r="D701" i="63" s="1"/>
  <c r="B702" i="63"/>
  <c r="A702" i="63"/>
  <c r="E701" i="63"/>
  <c r="A320" i="17"/>
  <c r="D319" i="17"/>
  <c r="C481" i="12"/>
  <c r="D481" i="12" s="1"/>
  <c r="E481" i="12"/>
  <c r="A482" i="12"/>
  <c r="B482" i="12"/>
  <c r="B320" i="17" l="1"/>
  <c r="A483" i="12"/>
  <c r="B483" i="12"/>
  <c r="C482" i="12"/>
  <c r="D482" i="12" s="1"/>
  <c r="E482" i="12"/>
  <c r="C702" i="63"/>
  <c r="D702" i="63" s="1"/>
  <c r="B703" i="63"/>
  <c r="A703" i="63"/>
  <c r="E702" i="63"/>
  <c r="C320" i="17" l="1"/>
  <c r="E320" i="17" s="1"/>
  <c r="C703" i="63"/>
  <c r="D703" i="63" s="1"/>
  <c r="B704" i="63"/>
  <c r="A704" i="63"/>
  <c r="E703" i="63"/>
  <c r="A484" i="12"/>
  <c r="B484" i="12"/>
  <c r="C483" i="12"/>
  <c r="D483" i="12" s="1"/>
  <c r="E483" i="12"/>
  <c r="A321" i="17" l="1"/>
  <c r="D320" i="17"/>
  <c r="E484" i="12"/>
  <c r="A485" i="12"/>
  <c r="B485" i="12"/>
  <c r="C484" i="12"/>
  <c r="D484" i="12" s="1"/>
  <c r="C704" i="63"/>
  <c r="D704" i="63" s="1"/>
  <c r="B705" i="63"/>
  <c r="A705" i="63"/>
  <c r="E704" i="63"/>
  <c r="C705" i="63" l="1"/>
  <c r="D705" i="63" s="1"/>
  <c r="B706" i="63"/>
  <c r="A706" i="63"/>
  <c r="E705" i="63"/>
  <c r="C485" i="12"/>
  <c r="D485" i="12" s="1"/>
  <c r="E485" i="12"/>
  <c r="A486" i="12"/>
  <c r="B486" i="12"/>
  <c r="C321" i="17"/>
  <c r="B321" i="17"/>
  <c r="E321" i="17" s="1"/>
  <c r="A322" i="17" l="1"/>
  <c r="D321" i="17"/>
  <c r="A487" i="12"/>
  <c r="B487" i="12"/>
  <c r="C486" i="12"/>
  <c r="D486" i="12" s="1"/>
  <c r="E486" i="12"/>
  <c r="C706" i="63"/>
  <c r="D706" i="63" s="1"/>
  <c r="B707" i="63"/>
  <c r="A707" i="63"/>
  <c r="E706" i="63"/>
  <c r="C707" i="63" l="1"/>
  <c r="D707" i="63" s="1"/>
  <c r="B708" i="63"/>
  <c r="A708" i="63"/>
  <c r="E707" i="63"/>
  <c r="A488" i="12"/>
  <c r="B488" i="12"/>
  <c r="C487" i="12"/>
  <c r="D487" i="12" s="1"/>
  <c r="E487" i="12"/>
  <c r="B322" i="17"/>
  <c r="C322" i="17" s="1"/>
  <c r="E322" i="17" l="1"/>
  <c r="E488" i="12"/>
  <c r="A489" i="12"/>
  <c r="B489" i="12"/>
  <c r="C488" i="12"/>
  <c r="D488" i="12" s="1"/>
  <c r="C708" i="63"/>
  <c r="D708" i="63" s="1"/>
  <c r="B709" i="63"/>
  <c r="A709" i="63"/>
  <c r="E708" i="63"/>
  <c r="C489" i="12" l="1"/>
  <c r="D489" i="12" s="1"/>
  <c r="E489" i="12"/>
  <c r="A490" i="12"/>
  <c r="B490" i="12"/>
  <c r="C709" i="63"/>
  <c r="D709" i="63" s="1"/>
  <c r="B710" i="63"/>
  <c r="A710" i="63"/>
  <c r="E709" i="63"/>
  <c r="A323" i="17"/>
  <c r="D322" i="17"/>
  <c r="A491" i="12" l="1"/>
  <c r="B491" i="12"/>
  <c r="C490" i="12"/>
  <c r="D490" i="12" s="1"/>
  <c r="E490" i="12"/>
  <c r="C710" i="63"/>
  <c r="D710" i="63" s="1"/>
  <c r="B711" i="63"/>
  <c r="A711" i="63"/>
  <c r="E710" i="63"/>
  <c r="B323" i="17"/>
  <c r="C323" i="17" s="1"/>
  <c r="E323" i="17" l="1"/>
  <c r="C711" i="63"/>
  <c r="D711" i="63" s="1"/>
  <c r="B712" i="63"/>
  <c r="A712" i="63"/>
  <c r="E711" i="63"/>
  <c r="A492" i="12"/>
  <c r="B492" i="12"/>
  <c r="C491" i="12"/>
  <c r="D491" i="12" s="1"/>
  <c r="E491" i="12"/>
  <c r="C712" i="63" l="1"/>
  <c r="D712" i="63" s="1"/>
  <c r="B713" i="63"/>
  <c r="A713" i="63"/>
  <c r="E712" i="63"/>
  <c r="E492" i="12"/>
  <c r="A493" i="12"/>
  <c r="B493" i="12"/>
  <c r="C492" i="12"/>
  <c r="D492" i="12" s="1"/>
  <c r="A324" i="17"/>
  <c r="D323" i="17"/>
  <c r="C493" i="12" l="1"/>
  <c r="D493" i="12" s="1"/>
  <c r="E493" i="12"/>
  <c r="A494" i="12"/>
  <c r="B494" i="12"/>
  <c r="C713" i="63"/>
  <c r="D713" i="63" s="1"/>
  <c r="B714" i="63"/>
  <c r="A714" i="63"/>
  <c r="E713" i="63"/>
  <c r="B324" i="17"/>
  <c r="C324" i="17"/>
  <c r="E324" i="17" s="1"/>
  <c r="A325" i="17" l="1"/>
  <c r="D324" i="17"/>
  <c r="A495" i="12"/>
  <c r="B495" i="12"/>
  <c r="C494" i="12"/>
  <c r="D494" i="12" s="1"/>
  <c r="E494" i="12"/>
  <c r="C714" i="63"/>
  <c r="D714" i="63" s="1"/>
  <c r="B715" i="63"/>
  <c r="A715" i="63"/>
  <c r="E714" i="63"/>
  <c r="C715" i="63" l="1"/>
  <c r="D715" i="63" s="1"/>
  <c r="B716" i="63"/>
  <c r="A716" i="63"/>
  <c r="E715" i="63"/>
  <c r="A496" i="12"/>
  <c r="B496" i="12"/>
  <c r="C495" i="12"/>
  <c r="D495" i="12" s="1"/>
  <c r="E495" i="12"/>
  <c r="B325" i="17"/>
  <c r="C325" i="17" s="1"/>
  <c r="E325" i="17" l="1"/>
  <c r="E496" i="12"/>
  <c r="A497" i="12"/>
  <c r="B497" i="12"/>
  <c r="C496" i="12"/>
  <c r="D496" i="12" s="1"/>
  <c r="C716" i="63"/>
  <c r="D716" i="63" s="1"/>
  <c r="B717" i="63"/>
  <c r="A717" i="63"/>
  <c r="E716" i="63"/>
  <c r="C497" i="12" l="1"/>
  <c r="D497" i="12" s="1"/>
  <c r="E497" i="12"/>
  <c r="A498" i="12"/>
  <c r="B498" i="12"/>
  <c r="C717" i="63"/>
  <c r="D717" i="63" s="1"/>
  <c r="B718" i="63"/>
  <c r="A718" i="63"/>
  <c r="E717" i="63"/>
  <c r="A326" i="17"/>
  <c r="D325" i="17"/>
  <c r="A499" i="12" l="1"/>
  <c r="B499" i="12"/>
  <c r="C498" i="12"/>
  <c r="D498" i="12" s="1"/>
  <c r="E498" i="12"/>
  <c r="C718" i="63"/>
  <c r="D718" i="63" s="1"/>
  <c r="B719" i="63"/>
  <c r="A719" i="63"/>
  <c r="E718" i="63"/>
  <c r="B326" i="17"/>
  <c r="E326" i="17" s="1"/>
  <c r="C326" i="17"/>
  <c r="A327" i="17" l="1"/>
  <c r="D326" i="17"/>
  <c r="C719" i="63"/>
  <c r="D719" i="63" s="1"/>
  <c r="B720" i="63"/>
  <c r="A720" i="63"/>
  <c r="E719" i="63"/>
  <c r="A500" i="12"/>
  <c r="B500" i="12"/>
  <c r="C499" i="12"/>
  <c r="D499" i="12" s="1"/>
  <c r="E499" i="12"/>
  <c r="E500" i="12" l="1"/>
  <c r="A501" i="12"/>
  <c r="B501" i="12"/>
  <c r="C500" i="12"/>
  <c r="D500" i="12" s="1"/>
  <c r="C720" i="63"/>
  <c r="D720" i="63" s="1"/>
  <c r="B721" i="63"/>
  <c r="A721" i="63"/>
  <c r="E720" i="63"/>
  <c r="B327" i="17"/>
  <c r="C327" i="17"/>
  <c r="E327" i="17"/>
  <c r="A328" i="17" s="1"/>
  <c r="C501" i="12" l="1"/>
  <c r="D501" i="12" s="1"/>
  <c r="E501" i="12"/>
  <c r="A502" i="12"/>
  <c r="B502" i="12"/>
  <c r="D327" i="17"/>
  <c r="B328" i="17" s="1"/>
  <c r="C721" i="63"/>
  <c r="D721" i="63" s="1"/>
  <c r="B722" i="63"/>
  <c r="A722" i="63"/>
  <c r="E721" i="63"/>
  <c r="C328" i="17" l="1"/>
  <c r="E328" i="17" s="1"/>
  <c r="A503" i="12"/>
  <c r="B503" i="12"/>
  <c r="C502" i="12"/>
  <c r="D502" i="12" s="1"/>
  <c r="E502" i="12"/>
  <c r="C722" i="63"/>
  <c r="D722" i="63" s="1"/>
  <c r="B723" i="63"/>
  <c r="A723" i="63"/>
  <c r="E722" i="63"/>
  <c r="A329" i="17" l="1"/>
  <c r="D328" i="17"/>
  <c r="C723" i="63"/>
  <c r="D723" i="63" s="1"/>
  <c r="B724" i="63"/>
  <c r="A724" i="63"/>
  <c r="E723" i="63"/>
  <c r="A504" i="12"/>
  <c r="B504" i="12"/>
  <c r="C503" i="12"/>
  <c r="D503" i="12" s="1"/>
  <c r="E503" i="12"/>
  <c r="E504" i="12" l="1"/>
  <c r="A505" i="12"/>
  <c r="B505" i="12"/>
  <c r="C504" i="12"/>
  <c r="D504" i="12" s="1"/>
  <c r="C724" i="63"/>
  <c r="D724" i="63" s="1"/>
  <c r="B725" i="63"/>
  <c r="A725" i="63"/>
  <c r="E724" i="63"/>
  <c r="B329" i="17"/>
  <c r="C329" i="17" s="1"/>
  <c r="C505" i="12" l="1"/>
  <c r="D505" i="12" s="1"/>
  <c r="E505" i="12"/>
  <c r="A506" i="12"/>
  <c r="B506" i="12"/>
  <c r="E329" i="17"/>
  <c r="C725" i="63"/>
  <c r="D725" i="63" s="1"/>
  <c r="B726" i="63"/>
  <c r="A726" i="63"/>
  <c r="E725" i="63"/>
  <c r="A507" i="12" l="1"/>
  <c r="B507" i="12"/>
  <c r="C506" i="12"/>
  <c r="D506" i="12" s="1"/>
  <c r="E506" i="12"/>
  <c r="C726" i="63"/>
  <c r="D726" i="63" s="1"/>
  <c r="B727" i="63"/>
  <c r="A727" i="63"/>
  <c r="E726" i="63"/>
  <c r="A330" i="17"/>
  <c r="D329" i="17"/>
  <c r="C727" i="63" l="1"/>
  <c r="D727" i="63" s="1"/>
  <c r="B728" i="63"/>
  <c r="A728" i="63"/>
  <c r="E727" i="63"/>
  <c r="A508" i="12"/>
  <c r="B508" i="12"/>
  <c r="C507" i="12"/>
  <c r="D507" i="12" s="1"/>
  <c r="E507" i="12"/>
  <c r="B330" i="17"/>
  <c r="C330" i="17" s="1"/>
  <c r="E330" i="17" l="1"/>
  <c r="E508" i="12"/>
  <c r="A509" i="12"/>
  <c r="B509" i="12"/>
  <c r="C508" i="12"/>
  <c r="D508" i="12" s="1"/>
  <c r="C728" i="63"/>
  <c r="D728" i="63" s="1"/>
  <c r="B729" i="63"/>
  <c r="A729" i="63"/>
  <c r="E728" i="63"/>
  <c r="C509" i="12" l="1"/>
  <c r="D509" i="12" s="1"/>
  <c r="E509" i="12"/>
  <c r="A510" i="12"/>
  <c r="B510" i="12"/>
  <c r="C729" i="63"/>
  <c r="D729" i="63" s="1"/>
  <c r="B730" i="63"/>
  <c r="A730" i="63"/>
  <c r="E729" i="63"/>
  <c r="A331" i="17"/>
  <c r="D330" i="17"/>
  <c r="A511" i="12" l="1"/>
  <c r="B511" i="12"/>
  <c r="C510" i="12"/>
  <c r="D510" i="12" s="1"/>
  <c r="E510" i="12"/>
  <c r="C730" i="63"/>
  <c r="D730" i="63" s="1"/>
  <c r="B731" i="63"/>
  <c r="A731" i="63"/>
  <c r="E730" i="63"/>
  <c r="B331" i="17"/>
  <c r="C331" i="17" s="1"/>
  <c r="E331" i="17" l="1"/>
  <c r="C731" i="63"/>
  <c r="D731" i="63" s="1"/>
  <c r="B732" i="63"/>
  <c r="A732" i="63"/>
  <c r="E731" i="63"/>
  <c r="A512" i="12"/>
  <c r="B512" i="12"/>
  <c r="C511" i="12"/>
  <c r="D511" i="12" s="1"/>
  <c r="E511" i="12"/>
  <c r="E512" i="12" l="1"/>
  <c r="A513" i="12"/>
  <c r="B513" i="12"/>
  <c r="C512" i="12"/>
  <c r="D512" i="12" s="1"/>
  <c r="C732" i="63"/>
  <c r="D732" i="63" s="1"/>
  <c r="B733" i="63"/>
  <c r="A733" i="63"/>
  <c r="E732" i="63"/>
  <c r="A332" i="17"/>
  <c r="D331" i="17"/>
  <c r="C513" i="12" l="1"/>
  <c r="D513" i="12" s="1"/>
  <c r="E513" i="12"/>
  <c r="A514" i="12"/>
  <c r="B514" i="12"/>
  <c r="C733" i="63"/>
  <c r="D733" i="63" s="1"/>
  <c r="B734" i="63"/>
  <c r="A734" i="63"/>
  <c r="E733" i="63"/>
  <c r="B332" i="17"/>
  <c r="C332" i="17" l="1"/>
  <c r="E332" i="17" s="1"/>
  <c r="A515" i="12"/>
  <c r="B515" i="12"/>
  <c r="C514" i="12"/>
  <c r="D514" i="12" s="1"/>
  <c r="E514" i="12"/>
  <c r="C734" i="63"/>
  <c r="D734" i="63" s="1"/>
  <c r="B735" i="63"/>
  <c r="A735" i="63"/>
  <c r="E734" i="63"/>
  <c r="A333" i="17" l="1"/>
  <c r="D332" i="17"/>
  <c r="C735" i="63"/>
  <c r="D735" i="63" s="1"/>
  <c r="B736" i="63"/>
  <c r="A736" i="63"/>
  <c r="E735" i="63"/>
  <c r="A516" i="12"/>
  <c r="B516" i="12"/>
  <c r="C515" i="12"/>
  <c r="D515" i="12" s="1"/>
  <c r="E515" i="12"/>
  <c r="E516" i="12" l="1"/>
  <c r="A517" i="12"/>
  <c r="B517" i="12"/>
  <c r="C516" i="12"/>
  <c r="D516" i="12" s="1"/>
  <c r="C736" i="63"/>
  <c r="D736" i="63" s="1"/>
  <c r="B737" i="63"/>
  <c r="A737" i="63"/>
  <c r="E736" i="63"/>
  <c r="B333" i="17"/>
  <c r="C333" i="17" s="1"/>
  <c r="C517" i="12" l="1"/>
  <c r="D517" i="12" s="1"/>
  <c r="E517" i="12"/>
  <c r="A518" i="12"/>
  <c r="B518" i="12"/>
  <c r="E333" i="17"/>
  <c r="C737" i="63"/>
  <c r="D737" i="63" s="1"/>
  <c r="B738" i="63"/>
  <c r="A738" i="63"/>
  <c r="E737" i="63"/>
  <c r="A519" i="12" l="1"/>
  <c r="B519" i="12"/>
  <c r="C518" i="12"/>
  <c r="D518" i="12" s="1"/>
  <c r="E518" i="12"/>
  <c r="C738" i="63"/>
  <c r="D738" i="63" s="1"/>
  <c r="B739" i="63"/>
  <c r="A739" i="63"/>
  <c r="E738" i="63"/>
  <c r="A334" i="17"/>
  <c r="D333" i="17"/>
  <c r="C739" i="63" l="1"/>
  <c r="D739" i="63" s="1"/>
  <c r="B740" i="63"/>
  <c r="A740" i="63"/>
  <c r="E739" i="63"/>
  <c r="A520" i="12"/>
  <c r="B520" i="12"/>
  <c r="C519" i="12"/>
  <c r="D519" i="12" s="1"/>
  <c r="E519" i="12"/>
  <c r="B334" i="17"/>
  <c r="E334" i="17" s="1"/>
  <c r="C334" i="17"/>
  <c r="A335" i="17" l="1"/>
  <c r="D334" i="17"/>
  <c r="E520" i="12"/>
  <c r="A521" i="12"/>
  <c r="B521" i="12"/>
  <c r="C520" i="12"/>
  <c r="D520" i="12" s="1"/>
  <c r="C740" i="63"/>
  <c r="D740" i="63" s="1"/>
  <c r="B741" i="63"/>
  <c r="A741" i="63"/>
  <c r="E740" i="63"/>
  <c r="C741" i="63" l="1"/>
  <c r="D741" i="63" s="1"/>
  <c r="B742" i="63"/>
  <c r="A742" i="63"/>
  <c r="E741" i="63"/>
  <c r="C521" i="12"/>
  <c r="D521" i="12" s="1"/>
  <c r="E521" i="12"/>
  <c r="A522" i="12"/>
  <c r="B522" i="12"/>
  <c r="B335" i="17"/>
  <c r="C335" i="17"/>
  <c r="E335" i="17" s="1"/>
  <c r="A336" i="17" l="1"/>
  <c r="D335" i="17"/>
  <c r="A523" i="12"/>
  <c r="B523" i="12"/>
  <c r="C522" i="12"/>
  <c r="D522" i="12" s="1"/>
  <c r="E522" i="12"/>
  <c r="C742" i="63"/>
  <c r="D742" i="63" s="1"/>
  <c r="B743" i="63"/>
  <c r="A743" i="63"/>
  <c r="E742" i="63"/>
  <c r="C743" i="63" l="1"/>
  <c r="D743" i="63" s="1"/>
  <c r="B744" i="63"/>
  <c r="A744" i="63"/>
  <c r="E743" i="63"/>
  <c r="A524" i="12"/>
  <c r="B524" i="12"/>
  <c r="C523" i="12"/>
  <c r="D523" i="12" s="1"/>
  <c r="E523" i="12"/>
  <c r="B336" i="17"/>
  <c r="C336" i="17" l="1"/>
  <c r="E336" i="17" s="1"/>
  <c r="E524" i="12"/>
  <c r="A525" i="12"/>
  <c r="B525" i="12"/>
  <c r="C524" i="12"/>
  <c r="D524" i="12" s="1"/>
  <c r="C744" i="63"/>
  <c r="D744" i="63" s="1"/>
  <c r="B745" i="63"/>
  <c r="A745" i="63"/>
  <c r="E744" i="63"/>
  <c r="A337" i="17" l="1"/>
  <c r="D336" i="17"/>
  <c r="C745" i="63"/>
  <c r="D745" i="63" s="1"/>
  <c r="B746" i="63"/>
  <c r="A746" i="63"/>
  <c r="E745" i="63"/>
  <c r="C525" i="12"/>
  <c r="D525" i="12" s="1"/>
  <c r="E525" i="12"/>
  <c r="A526" i="12"/>
  <c r="B526" i="12"/>
  <c r="C746" i="63" l="1"/>
  <c r="D746" i="63" s="1"/>
  <c r="B747" i="63"/>
  <c r="A747" i="63"/>
  <c r="E746" i="63"/>
  <c r="A527" i="12"/>
  <c r="B527" i="12"/>
  <c r="C526" i="12"/>
  <c r="D526" i="12" s="1"/>
  <c r="E526" i="12"/>
  <c r="B337" i="17"/>
  <c r="C337" i="17" s="1"/>
  <c r="E337" i="17" l="1"/>
  <c r="A528" i="12"/>
  <c r="B528" i="12"/>
  <c r="C527" i="12"/>
  <c r="D527" i="12" s="1"/>
  <c r="E527" i="12"/>
  <c r="C747" i="63"/>
  <c r="D747" i="63" s="1"/>
  <c r="B748" i="63"/>
  <c r="A748" i="63"/>
  <c r="E747" i="63"/>
  <c r="C21" i="63" l="1"/>
  <c r="E21" i="63" s="1"/>
  <c r="C748" i="63"/>
  <c r="E748" i="63"/>
  <c r="E12" i="63"/>
  <c r="E528" i="12"/>
  <c r="A529" i="12"/>
  <c r="B529" i="12"/>
  <c r="C528" i="12"/>
  <c r="D528" i="12" s="1"/>
  <c r="A338" i="17"/>
  <c r="D337" i="17"/>
  <c r="E16" i="63" l="1"/>
  <c r="C529" i="12"/>
  <c r="D529" i="12" s="1"/>
  <c r="E529" i="12"/>
  <c r="A530" i="12"/>
  <c r="B530" i="12"/>
  <c r="B338" i="17"/>
  <c r="C338" i="17" s="1"/>
  <c r="D748" i="63"/>
  <c r="C23" i="63"/>
  <c r="A531" i="12" l="1"/>
  <c r="B531" i="12"/>
  <c r="C530" i="12"/>
  <c r="D530" i="12" s="1"/>
  <c r="E530" i="12"/>
  <c r="E17" i="63"/>
  <c r="G17" i="63" s="1"/>
  <c r="G19" i="63" s="1"/>
  <c r="E338" i="17"/>
  <c r="A339" i="17" l="1"/>
  <c r="D338" i="17"/>
  <c r="E19" i="63"/>
  <c r="E18" i="63"/>
  <c r="N28" i="63" s="1"/>
  <c r="A532" i="12"/>
  <c r="B532" i="12"/>
  <c r="C531" i="12"/>
  <c r="D531" i="12" s="1"/>
  <c r="E531" i="12"/>
  <c r="N27" i="63" l="1"/>
  <c r="M29" i="63" s="1"/>
  <c r="N29" i="63" s="1"/>
  <c r="E532" i="12"/>
  <c r="A533" i="12"/>
  <c r="B533" i="12"/>
  <c r="C532" i="12"/>
  <c r="D532" i="12" s="1"/>
  <c r="B339" i="17"/>
  <c r="C339" i="17" s="1"/>
  <c r="E339" i="17" l="1"/>
  <c r="C533" i="12"/>
  <c r="D533" i="12" s="1"/>
  <c r="E533" i="12"/>
  <c r="A534" i="12"/>
  <c r="B534" i="12"/>
  <c r="M30" i="63"/>
  <c r="N30" i="63" s="1"/>
  <c r="A340" i="17" l="1"/>
  <c r="D339" i="17"/>
  <c r="A535" i="12"/>
  <c r="B535" i="12"/>
  <c r="C534" i="12"/>
  <c r="D534" i="12" s="1"/>
  <c r="E534" i="12"/>
  <c r="M31" i="63"/>
  <c r="N31" i="63" s="1"/>
  <c r="B340" i="17" l="1"/>
  <c r="C340" i="17" s="1"/>
  <c r="A536" i="12"/>
  <c r="B536" i="12"/>
  <c r="C535" i="12"/>
  <c r="D535" i="12" s="1"/>
  <c r="E535" i="12"/>
  <c r="M32" i="63"/>
  <c r="N32" i="63" s="1"/>
  <c r="E536" i="12" l="1"/>
  <c r="A537" i="12"/>
  <c r="B537" i="12"/>
  <c r="C536" i="12"/>
  <c r="D536" i="12" s="1"/>
  <c r="E340" i="17"/>
  <c r="M33" i="63"/>
  <c r="N33" i="63" s="1"/>
  <c r="C537" i="12" l="1"/>
  <c r="D537" i="12" s="1"/>
  <c r="E537" i="12"/>
  <c r="A538" i="12"/>
  <c r="B538" i="12"/>
  <c r="M34" i="63"/>
  <c r="N34" i="63" s="1"/>
  <c r="A341" i="17"/>
  <c r="D340" i="17"/>
  <c r="A539" i="12" l="1"/>
  <c r="B539" i="12"/>
  <c r="C538" i="12"/>
  <c r="D538" i="12" s="1"/>
  <c r="E538" i="12"/>
  <c r="B341" i="17"/>
  <c r="C341" i="17" s="1"/>
  <c r="M35" i="63"/>
  <c r="N35" i="63" s="1"/>
  <c r="E341" i="17" l="1"/>
  <c r="A540" i="12"/>
  <c r="B540" i="12"/>
  <c r="C539" i="12"/>
  <c r="D539" i="12" s="1"/>
  <c r="E539" i="12"/>
  <c r="M36" i="63"/>
  <c r="N36" i="63" s="1"/>
  <c r="E540" i="12" l="1"/>
  <c r="A541" i="12"/>
  <c r="B541" i="12"/>
  <c r="C540" i="12"/>
  <c r="D540" i="12" s="1"/>
  <c r="A342" i="17"/>
  <c r="D341" i="17"/>
  <c r="M37" i="63"/>
  <c r="N37" i="63" s="1"/>
  <c r="M38" i="63" s="1"/>
  <c r="N38" i="63" l="1"/>
  <c r="C22" i="63"/>
  <c r="C541" i="12"/>
  <c r="D541" i="12" s="1"/>
  <c r="E541" i="12"/>
  <c r="A542" i="12"/>
  <c r="B542" i="12"/>
  <c r="B342" i="17"/>
  <c r="C342" i="17" l="1"/>
  <c r="E342" i="17" s="1"/>
  <c r="A543" i="12"/>
  <c r="B543" i="12"/>
  <c r="C542" i="12"/>
  <c r="D542" i="12" s="1"/>
  <c r="E542" i="12"/>
  <c r="A343" i="17" l="1"/>
  <c r="D342" i="17"/>
  <c r="A544" i="12"/>
  <c r="B544" i="12"/>
  <c r="C543" i="12"/>
  <c r="D543" i="12" s="1"/>
  <c r="E543" i="12"/>
  <c r="E544" i="12" l="1"/>
  <c r="A545" i="12"/>
  <c r="B545" i="12"/>
  <c r="C544" i="12"/>
  <c r="D544" i="12" s="1"/>
  <c r="B343" i="17"/>
  <c r="C343" i="17"/>
  <c r="E343" i="17" s="1"/>
  <c r="A344" i="17" l="1"/>
  <c r="D343" i="17"/>
  <c r="C545" i="12"/>
  <c r="D545" i="12" s="1"/>
  <c r="E545" i="12"/>
  <c r="A546" i="12"/>
  <c r="B546" i="12"/>
  <c r="A547" i="12" l="1"/>
  <c r="B547" i="12"/>
  <c r="C546" i="12"/>
  <c r="D546" i="12" s="1"/>
  <c r="E546" i="12"/>
  <c r="B344" i="17"/>
  <c r="E344" i="17" s="1"/>
  <c r="C344" i="17"/>
  <c r="A345" i="17" l="1"/>
  <c r="D344" i="17"/>
  <c r="A548" i="12"/>
  <c r="B548" i="12"/>
  <c r="C547" i="12"/>
  <c r="D547" i="12" s="1"/>
  <c r="E547" i="12"/>
  <c r="E548" i="12" l="1"/>
  <c r="A549" i="12"/>
  <c r="B549" i="12"/>
  <c r="C548" i="12"/>
  <c r="D548" i="12" s="1"/>
  <c r="B345" i="17"/>
  <c r="C345" i="17" s="1"/>
  <c r="C549" i="12" l="1"/>
  <c r="D549" i="12" s="1"/>
  <c r="E549" i="12"/>
  <c r="A550" i="12"/>
  <c r="B550" i="12"/>
  <c r="E345" i="17"/>
  <c r="A551" i="12" l="1"/>
  <c r="B551" i="12"/>
  <c r="C550" i="12"/>
  <c r="D550" i="12" s="1"/>
  <c r="E550" i="12"/>
  <c r="A346" i="17"/>
  <c r="D345" i="17"/>
  <c r="A552" i="12" l="1"/>
  <c r="B552" i="12"/>
  <c r="C551" i="12"/>
  <c r="D551" i="12" s="1"/>
  <c r="E551" i="12"/>
  <c r="B346" i="17"/>
  <c r="C346" i="17"/>
  <c r="E346" i="17" s="1"/>
  <c r="A347" i="17" l="1"/>
  <c r="D346" i="17"/>
  <c r="E552" i="12"/>
  <c r="A553" i="12"/>
  <c r="B553" i="12"/>
  <c r="C552" i="12"/>
  <c r="D552" i="12" s="1"/>
  <c r="C553" i="12" l="1"/>
  <c r="D553" i="12" s="1"/>
  <c r="E553" i="12"/>
  <c r="A554" i="12"/>
  <c r="B554" i="12"/>
  <c r="B347" i="17"/>
  <c r="C347" i="17" s="1"/>
  <c r="E347" i="17" l="1"/>
  <c r="A555" i="12"/>
  <c r="B555" i="12"/>
  <c r="C554" i="12"/>
  <c r="D554" i="12" s="1"/>
  <c r="E554" i="12"/>
  <c r="A556" i="12" l="1"/>
  <c r="B556" i="12"/>
  <c r="C555" i="12"/>
  <c r="D555" i="12" s="1"/>
  <c r="E555" i="12"/>
  <c r="A348" i="17"/>
  <c r="D347" i="17"/>
  <c r="E556" i="12" l="1"/>
  <c r="A557" i="12"/>
  <c r="B557" i="12"/>
  <c r="C556" i="12"/>
  <c r="D556" i="12" s="1"/>
  <c r="B348" i="17"/>
  <c r="E348" i="17" s="1"/>
  <c r="C348" i="17"/>
  <c r="A349" i="17" l="1"/>
  <c r="D348" i="17"/>
  <c r="C557" i="12"/>
  <c r="D557" i="12" s="1"/>
  <c r="E557" i="12"/>
  <c r="A558" i="12"/>
  <c r="B558" i="12"/>
  <c r="A559" i="12" l="1"/>
  <c r="B559" i="12"/>
  <c r="C558" i="12"/>
  <c r="D558" i="12" s="1"/>
  <c r="E558" i="12"/>
  <c r="B349" i="17"/>
  <c r="C349" i="17" s="1"/>
  <c r="E349" i="17" l="1"/>
  <c r="A560" i="12"/>
  <c r="B560" i="12"/>
  <c r="C559" i="12"/>
  <c r="D559" i="12" s="1"/>
  <c r="E559" i="12"/>
  <c r="E560" i="12" l="1"/>
  <c r="A561" i="12"/>
  <c r="B561" i="12"/>
  <c r="C560" i="12"/>
  <c r="D560" i="12" s="1"/>
  <c r="A350" i="17"/>
  <c r="D349" i="17"/>
  <c r="C561" i="12" l="1"/>
  <c r="D561" i="12" s="1"/>
  <c r="E561" i="12"/>
  <c r="A562" i="12"/>
  <c r="B562" i="12"/>
  <c r="B350" i="17"/>
  <c r="C350" i="17" s="1"/>
  <c r="E350" i="17" l="1"/>
  <c r="A563" i="12"/>
  <c r="B563" i="12"/>
  <c r="C562" i="12"/>
  <c r="D562" i="12" s="1"/>
  <c r="E562" i="12"/>
  <c r="A564" i="12" l="1"/>
  <c r="B564" i="12"/>
  <c r="C563" i="12"/>
  <c r="D563" i="12" s="1"/>
  <c r="E563" i="12"/>
  <c r="A351" i="17"/>
  <c r="D350" i="17"/>
  <c r="E564" i="12" l="1"/>
  <c r="A565" i="12"/>
  <c r="B565" i="12"/>
  <c r="C564" i="12"/>
  <c r="D564" i="12" s="1"/>
  <c r="B351" i="17"/>
  <c r="C351" i="17"/>
  <c r="E351" i="17"/>
  <c r="A352" i="17" s="1"/>
  <c r="C565" i="12" l="1"/>
  <c r="D565" i="12" s="1"/>
  <c r="E565" i="12"/>
  <c r="A566" i="12"/>
  <c r="B566" i="12"/>
  <c r="D351" i="17"/>
  <c r="B352" i="17" s="1"/>
  <c r="C352" i="17" l="1"/>
  <c r="E352" i="17" s="1"/>
  <c r="A567" i="12"/>
  <c r="B567" i="12"/>
  <c r="C566" i="12"/>
  <c r="D566" i="12" s="1"/>
  <c r="E566" i="12"/>
  <c r="A353" i="17" l="1"/>
  <c r="D352" i="17"/>
  <c r="A568" i="12"/>
  <c r="B568" i="12"/>
  <c r="C567" i="12"/>
  <c r="D567" i="12" s="1"/>
  <c r="E567" i="12"/>
  <c r="E568" i="12" l="1"/>
  <c r="A569" i="12"/>
  <c r="B569" i="12"/>
  <c r="C568" i="12"/>
  <c r="D568" i="12" s="1"/>
  <c r="B353" i="17"/>
  <c r="C353" i="17" s="1"/>
  <c r="C569" i="12" l="1"/>
  <c r="D569" i="12" s="1"/>
  <c r="E569" i="12"/>
  <c r="A570" i="12"/>
  <c r="B570" i="12"/>
  <c r="E353" i="17"/>
  <c r="A571" i="12" l="1"/>
  <c r="B571" i="12"/>
  <c r="C570" i="12"/>
  <c r="D570" i="12" s="1"/>
  <c r="E570" i="12"/>
  <c r="A354" i="17"/>
  <c r="D353" i="17"/>
  <c r="A572" i="12" l="1"/>
  <c r="B572" i="12"/>
  <c r="C571" i="12"/>
  <c r="D571" i="12" s="1"/>
  <c r="E571" i="12"/>
  <c r="B354" i="17"/>
  <c r="E354" i="17" s="1"/>
  <c r="C354" i="17"/>
  <c r="A355" i="17" l="1"/>
  <c r="D354" i="17"/>
  <c r="E572" i="12"/>
  <c r="A573" i="12"/>
  <c r="B573" i="12"/>
  <c r="C572" i="12"/>
  <c r="D572" i="12" s="1"/>
  <c r="C573" i="12" l="1"/>
  <c r="D573" i="12" s="1"/>
  <c r="E573" i="12"/>
  <c r="A574" i="12"/>
  <c r="B574" i="12"/>
  <c r="B355" i="17"/>
  <c r="E355" i="17" s="1"/>
  <c r="C355" i="17"/>
  <c r="A356" i="17" l="1"/>
  <c r="D355" i="17"/>
  <c r="A575" i="12"/>
  <c r="B575" i="12"/>
  <c r="C574" i="12"/>
  <c r="D574" i="12" s="1"/>
  <c r="E574" i="12"/>
  <c r="A576" i="12" l="1"/>
  <c r="B576" i="12"/>
  <c r="C575" i="12"/>
  <c r="D575" i="12" s="1"/>
  <c r="E575" i="12"/>
  <c r="B356" i="17"/>
  <c r="C356" i="17" l="1"/>
  <c r="E356" i="17" s="1"/>
  <c r="E576" i="12"/>
  <c r="A577" i="12"/>
  <c r="B577" i="12"/>
  <c r="C576" i="12"/>
  <c r="D576" i="12" s="1"/>
  <c r="A357" i="17" l="1"/>
  <c r="D356" i="17"/>
  <c r="C577" i="12"/>
  <c r="D577" i="12" s="1"/>
  <c r="E577" i="12"/>
  <c r="A578" i="12"/>
  <c r="B578" i="12"/>
  <c r="A579" i="12" l="1"/>
  <c r="B579" i="12"/>
  <c r="C578" i="12"/>
  <c r="D578" i="12" s="1"/>
  <c r="E578" i="12"/>
  <c r="B357" i="17"/>
  <c r="C357" i="17" s="1"/>
  <c r="E357" i="17" l="1"/>
  <c r="A580" i="12"/>
  <c r="B580" i="12"/>
  <c r="C579" i="12"/>
  <c r="D579" i="12" s="1"/>
  <c r="E579" i="12"/>
  <c r="E580" i="12" l="1"/>
  <c r="A581" i="12"/>
  <c r="B581" i="12"/>
  <c r="C580" i="12"/>
  <c r="D580" i="12" s="1"/>
  <c r="A358" i="17"/>
  <c r="D357" i="17"/>
  <c r="C581" i="12" l="1"/>
  <c r="D581" i="12" s="1"/>
  <c r="E581" i="12"/>
  <c r="A582" i="12"/>
  <c r="B582" i="12"/>
  <c r="B358" i="17"/>
  <c r="E358" i="17" s="1"/>
  <c r="C358" i="17"/>
  <c r="A359" i="17" l="1"/>
  <c r="D358" i="17"/>
  <c r="A583" i="12"/>
  <c r="B583" i="12"/>
  <c r="C582" i="12"/>
  <c r="D582" i="12" s="1"/>
  <c r="E582" i="12"/>
  <c r="A584" i="12" l="1"/>
  <c r="B584" i="12"/>
  <c r="C583" i="12"/>
  <c r="D583" i="12" s="1"/>
  <c r="E583" i="12"/>
  <c r="B359" i="17"/>
  <c r="C359" i="17" s="1"/>
  <c r="E359" i="17" l="1"/>
  <c r="E584" i="12"/>
  <c r="A585" i="12"/>
  <c r="B585" i="12"/>
  <c r="C584" i="12"/>
  <c r="D584" i="12" s="1"/>
  <c r="C585" i="12" l="1"/>
  <c r="D585" i="12" s="1"/>
  <c r="E585" i="12"/>
  <c r="A586" i="12"/>
  <c r="B586" i="12"/>
  <c r="A360" i="17"/>
  <c r="D359" i="17"/>
  <c r="B360" i="17" l="1"/>
  <c r="A587" i="12"/>
  <c r="B587" i="12"/>
  <c r="C586" i="12"/>
  <c r="D586" i="12" s="1"/>
  <c r="E586" i="12"/>
  <c r="C360" i="17" l="1"/>
  <c r="E360" i="17" s="1"/>
  <c r="A588" i="12"/>
  <c r="B588" i="12"/>
  <c r="C587" i="12"/>
  <c r="D587" i="12" s="1"/>
  <c r="E587" i="12"/>
  <c r="A361" i="17" l="1"/>
  <c r="D360" i="17"/>
  <c r="E588" i="12"/>
  <c r="A589" i="12"/>
  <c r="B589" i="12"/>
  <c r="C588" i="12"/>
  <c r="D588" i="12" s="1"/>
  <c r="C589" i="12" l="1"/>
  <c r="D589" i="12" s="1"/>
  <c r="E589" i="12"/>
  <c r="A590" i="12"/>
  <c r="B590" i="12"/>
  <c r="B361" i="17"/>
  <c r="C361" i="17" s="1"/>
  <c r="A591" i="12" l="1"/>
  <c r="B591" i="12"/>
  <c r="C590" i="12"/>
  <c r="D590" i="12" s="1"/>
  <c r="E590" i="12"/>
  <c r="E361" i="17"/>
  <c r="A592" i="12" l="1"/>
  <c r="B592" i="12"/>
  <c r="C591" i="12"/>
  <c r="D591" i="12" s="1"/>
  <c r="E591" i="12"/>
  <c r="A362" i="17"/>
  <c r="D361" i="17"/>
  <c r="B362" i="17" l="1"/>
  <c r="C362" i="17"/>
  <c r="E362" i="17"/>
  <c r="A363" i="17" s="1"/>
  <c r="E592" i="12"/>
  <c r="A593" i="12"/>
  <c r="B593" i="12"/>
  <c r="C592" i="12"/>
  <c r="D592" i="12" s="1"/>
  <c r="C593" i="12" l="1"/>
  <c r="D593" i="12" s="1"/>
  <c r="E593" i="12"/>
  <c r="A594" i="12"/>
  <c r="B594" i="12"/>
  <c r="D362" i="17"/>
  <c r="B363" i="17"/>
  <c r="E363" i="17" s="1"/>
  <c r="C363" i="17"/>
  <c r="A364" i="17" l="1"/>
  <c r="D363" i="17"/>
  <c r="A595" i="12"/>
  <c r="B595" i="12"/>
  <c r="C594" i="12"/>
  <c r="D594" i="12" s="1"/>
  <c r="E594" i="12"/>
  <c r="A596" i="12" l="1"/>
  <c r="B596" i="12"/>
  <c r="C595" i="12"/>
  <c r="D595" i="12" s="1"/>
  <c r="E595" i="12"/>
  <c r="B364" i="17"/>
  <c r="E364" i="17" s="1"/>
  <c r="C364" i="17"/>
  <c r="A365" i="17" l="1"/>
  <c r="D364" i="17"/>
  <c r="E596" i="12"/>
  <c r="A597" i="12"/>
  <c r="B597" i="12"/>
  <c r="C596" i="12"/>
  <c r="D596" i="12" s="1"/>
  <c r="C597" i="12" l="1"/>
  <c r="D597" i="12" s="1"/>
  <c r="E597" i="12"/>
  <c r="A598" i="12"/>
  <c r="B598" i="12"/>
  <c r="B365" i="17"/>
  <c r="C365" i="17" s="1"/>
  <c r="A599" i="12" l="1"/>
  <c r="B599" i="12"/>
  <c r="C598" i="12"/>
  <c r="D598" i="12" s="1"/>
  <c r="E598" i="12"/>
  <c r="E365" i="17"/>
  <c r="A600" i="12" l="1"/>
  <c r="B600" i="12"/>
  <c r="C599" i="12"/>
  <c r="D599" i="12" s="1"/>
  <c r="E599" i="12"/>
  <c r="A366" i="17"/>
  <c r="D365" i="17"/>
  <c r="E600" i="12" l="1"/>
  <c r="A601" i="12"/>
  <c r="B601" i="12"/>
  <c r="C600" i="12"/>
  <c r="D600" i="12" s="1"/>
  <c r="B366" i="17"/>
  <c r="C366" i="17"/>
  <c r="E366" i="17" s="1"/>
  <c r="A367" i="17" l="1"/>
  <c r="D366" i="17"/>
  <c r="C601" i="12"/>
  <c r="D601" i="12" s="1"/>
  <c r="E601" i="12"/>
  <c r="A602" i="12"/>
  <c r="B602" i="12"/>
  <c r="A603" i="12" l="1"/>
  <c r="B603" i="12"/>
  <c r="C602" i="12"/>
  <c r="D602" i="12" s="1"/>
  <c r="E602" i="12"/>
  <c r="B367" i="17"/>
  <c r="C367" i="17" s="1"/>
  <c r="E367" i="17" s="1"/>
  <c r="A368" i="17" l="1"/>
  <c r="D367" i="17"/>
  <c r="A604" i="12"/>
  <c r="B604" i="12"/>
  <c r="C603" i="12"/>
  <c r="D603" i="12" s="1"/>
  <c r="E603" i="12"/>
  <c r="E604" i="12" l="1"/>
  <c r="A605" i="12"/>
  <c r="B605" i="12"/>
  <c r="C604" i="12"/>
  <c r="D604" i="12" s="1"/>
  <c r="B368" i="17"/>
  <c r="E368" i="17" s="1"/>
  <c r="C368" i="17"/>
  <c r="A369" i="17" l="1"/>
  <c r="D368" i="17"/>
  <c r="C605" i="12"/>
  <c r="D605" i="12" s="1"/>
  <c r="E605" i="12"/>
  <c r="A606" i="12"/>
  <c r="B606" i="12"/>
  <c r="A607" i="12" l="1"/>
  <c r="B607" i="12"/>
  <c r="C606" i="12"/>
  <c r="D606" i="12" s="1"/>
  <c r="E606" i="12"/>
  <c r="B369" i="17"/>
  <c r="C369" i="17" s="1"/>
  <c r="E369" i="17" l="1"/>
  <c r="A608" i="12"/>
  <c r="B608" i="12"/>
  <c r="C607" i="12"/>
  <c r="D607" i="12" s="1"/>
  <c r="E607" i="12"/>
  <c r="E608" i="12" l="1"/>
  <c r="A609" i="12"/>
  <c r="B609" i="12"/>
  <c r="C608" i="12"/>
  <c r="D608" i="12" s="1"/>
  <c r="A370" i="17"/>
  <c r="D369" i="17"/>
  <c r="B370" i="17" l="1"/>
  <c r="C370" i="17" s="1"/>
  <c r="E370" i="17" s="1"/>
  <c r="C609" i="12"/>
  <c r="D609" i="12" s="1"/>
  <c r="E609" i="12"/>
  <c r="A610" i="12"/>
  <c r="B610" i="12"/>
  <c r="A371" i="17" l="1"/>
  <c r="D370" i="17"/>
  <c r="A611" i="12"/>
  <c r="B611" i="12"/>
  <c r="C610" i="12"/>
  <c r="D610" i="12" s="1"/>
  <c r="E610" i="12"/>
  <c r="A612" i="12" l="1"/>
  <c r="B612" i="12"/>
  <c r="C611" i="12"/>
  <c r="D611" i="12" s="1"/>
  <c r="E611" i="12"/>
  <c r="B371" i="17"/>
  <c r="C371" i="17" s="1"/>
  <c r="E371" i="17" l="1"/>
  <c r="E612" i="12"/>
  <c r="A613" i="12"/>
  <c r="B613" i="12"/>
  <c r="C612" i="12"/>
  <c r="D612" i="12" s="1"/>
  <c r="C613" i="12" l="1"/>
  <c r="D613" i="12" s="1"/>
  <c r="E613" i="12"/>
  <c r="A614" i="12"/>
  <c r="B614" i="12"/>
  <c r="A372" i="17"/>
  <c r="D371" i="17"/>
  <c r="A615" i="12" l="1"/>
  <c r="B615" i="12"/>
  <c r="C614" i="12"/>
  <c r="D614" i="12" s="1"/>
  <c r="E614" i="12"/>
  <c r="B372" i="17"/>
  <c r="A616" i="12" l="1"/>
  <c r="B616" i="12"/>
  <c r="C615" i="12"/>
  <c r="D615" i="12" s="1"/>
  <c r="E615" i="12"/>
  <c r="C372" i="17"/>
  <c r="E372" i="17" s="1"/>
  <c r="A373" i="17" l="1"/>
  <c r="D372" i="17"/>
  <c r="E616" i="12"/>
  <c r="A617" i="12"/>
  <c r="B617" i="12"/>
  <c r="C616" i="12"/>
  <c r="D616" i="12" s="1"/>
  <c r="C617" i="12" l="1"/>
  <c r="D617" i="12" s="1"/>
  <c r="E617" i="12"/>
  <c r="A618" i="12"/>
  <c r="B618" i="12"/>
  <c r="B373" i="17"/>
  <c r="C373" i="17" s="1"/>
  <c r="A619" i="12" l="1"/>
  <c r="B619" i="12"/>
  <c r="C618" i="12"/>
  <c r="D618" i="12" s="1"/>
  <c r="E618" i="12"/>
  <c r="E373" i="17"/>
  <c r="A374" i="17" l="1"/>
  <c r="D373" i="17"/>
  <c r="A620" i="12"/>
  <c r="B620" i="12"/>
  <c r="C619" i="12"/>
  <c r="D619" i="12" s="1"/>
  <c r="E619" i="12"/>
  <c r="E620" i="12" l="1"/>
  <c r="A621" i="12"/>
  <c r="B621" i="12"/>
  <c r="C620" i="12"/>
  <c r="D620" i="12" s="1"/>
  <c r="B374" i="17"/>
  <c r="C374" i="17"/>
  <c r="E374" i="17" s="1"/>
  <c r="A375" i="17" l="1"/>
  <c r="D374" i="17"/>
  <c r="C621" i="12"/>
  <c r="D621" i="12" s="1"/>
  <c r="E621" i="12"/>
  <c r="A622" i="12"/>
  <c r="B622" i="12"/>
  <c r="A623" i="12" l="1"/>
  <c r="B623" i="12"/>
  <c r="C622" i="12"/>
  <c r="D622" i="12" s="1"/>
  <c r="E622" i="12"/>
  <c r="B375" i="17"/>
  <c r="C375" i="17"/>
  <c r="E375" i="17" s="1"/>
  <c r="A376" i="17" l="1"/>
  <c r="D375" i="17"/>
  <c r="A624" i="12"/>
  <c r="B624" i="12"/>
  <c r="C623" i="12"/>
  <c r="D623" i="12" s="1"/>
  <c r="E623" i="12"/>
  <c r="E624" i="12" l="1"/>
  <c r="A625" i="12"/>
  <c r="B625" i="12"/>
  <c r="C624" i="12"/>
  <c r="D624" i="12" s="1"/>
  <c r="B376" i="17"/>
  <c r="E376" i="17" s="1"/>
  <c r="C376" i="17"/>
  <c r="A377" i="17" l="1"/>
  <c r="D376" i="17"/>
  <c r="C625" i="12"/>
  <c r="D625" i="12" s="1"/>
  <c r="E625" i="12"/>
  <c r="A626" i="12"/>
  <c r="B626" i="12"/>
  <c r="A627" i="12" l="1"/>
  <c r="B627" i="12"/>
  <c r="C626" i="12"/>
  <c r="D626" i="12" s="1"/>
  <c r="E626" i="12"/>
  <c r="B377" i="17"/>
  <c r="C377" i="17" s="1"/>
  <c r="E377" i="17" l="1"/>
  <c r="A628" i="12"/>
  <c r="B628" i="12"/>
  <c r="C627" i="12"/>
  <c r="D627" i="12" s="1"/>
  <c r="E627" i="12"/>
  <c r="E628" i="12" l="1"/>
  <c r="A629" i="12"/>
  <c r="B629" i="12"/>
  <c r="C628" i="12"/>
  <c r="D628" i="12" s="1"/>
  <c r="A378" i="17"/>
  <c r="D377" i="17"/>
  <c r="C629" i="12" l="1"/>
  <c r="D629" i="12" s="1"/>
  <c r="E629" i="12"/>
  <c r="A630" i="12"/>
  <c r="B630" i="12"/>
  <c r="B378" i="17"/>
  <c r="C378" i="17" s="1"/>
  <c r="E378" i="17" l="1"/>
  <c r="A631" i="12"/>
  <c r="B631" i="12"/>
  <c r="C630" i="12"/>
  <c r="D630" i="12" s="1"/>
  <c r="E630" i="12"/>
  <c r="A632" i="12" l="1"/>
  <c r="B632" i="12"/>
  <c r="C631" i="12"/>
  <c r="D631" i="12" s="1"/>
  <c r="E631" i="12"/>
  <c r="A379" i="17"/>
  <c r="D378" i="17"/>
  <c r="E632" i="12" l="1"/>
  <c r="A633" i="12"/>
  <c r="B633" i="12"/>
  <c r="C632" i="12"/>
  <c r="D632" i="12" s="1"/>
  <c r="B379" i="17"/>
  <c r="C379" i="17"/>
  <c r="E379" i="17" s="1"/>
  <c r="A380" i="17" l="1"/>
  <c r="D379" i="17"/>
  <c r="C633" i="12"/>
  <c r="D633" i="12" s="1"/>
  <c r="E633" i="12"/>
  <c r="A634" i="12"/>
  <c r="B634" i="12"/>
  <c r="A635" i="12" l="1"/>
  <c r="B635" i="12"/>
  <c r="C634" i="12"/>
  <c r="D634" i="12" s="1"/>
  <c r="E634" i="12"/>
  <c r="B380" i="17"/>
  <c r="C380" i="17" l="1"/>
  <c r="E380" i="17" s="1"/>
  <c r="A636" i="12"/>
  <c r="B636" i="12"/>
  <c r="C635" i="12"/>
  <c r="D635" i="12" s="1"/>
  <c r="E635" i="12"/>
  <c r="A381" i="17" l="1"/>
  <c r="D380" i="17"/>
  <c r="E636" i="12"/>
  <c r="A637" i="12"/>
  <c r="B637" i="12"/>
  <c r="C636" i="12"/>
  <c r="D636" i="12" s="1"/>
  <c r="C637" i="12" l="1"/>
  <c r="D637" i="12" s="1"/>
  <c r="E637" i="12"/>
  <c r="A638" i="12"/>
  <c r="B638" i="12"/>
  <c r="B381" i="17"/>
  <c r="C381" i="17" s="1"/>
  <c r="A639" i="12" l="1"/>
  <c r="B639" i="12"/>
  <c r="C638" i="12"/>
  <c r="D638" i="12" s="1"/>
  <c r="E638" i="12"/>
  <c r="E381" i="17"/>
  <c r="A640" i="12" l="1"/>
  <c r="B640" i="12"/>
  <c r="C639" i="12"/>
  <c r="D639" i="12" s="1"/>
  <c r="E639" i="12"/>
  <c r="A382" i="17"/>
  <c r="D381" i="17"/>
  <c r="E640" i="12" l="1"/>
  <c r="A641" i="12"/>
  <c r="B641" i="12"/>
  <c r="C640" i="12"/>
  <c r="D640" i="12" s="1"/>
  <c r="B382" i="17"/>
  <c r="C382" i="17"/>
  <c r="E382" i="17" s="1"/>
  <c r="A383" i="17" l="1"/>
  <c r="D382" i="17"/>
  <c r="C641" i="12"/>
  <c r="D641" i="12" s="1"/>
  <c r="E641" i="12"/>
  <c r="A642" i="12"/>
  <c r="B642" i="12"/>
  <c r="A643" i="12" l="1"/>
  <c r="B643" i="12"/>
  <c r="C642" i="12"/>
  <c r="D642" i="12" s="1"/>
  <c r="E642" i="12"/>
  <c r="B383" i="17"/>
  <c r="C383" i="17" s="1"/>
  <c r="E383" i="17" l="1"/>
  <c r="A644" i="12"/>
  <c r="B644" i="12"/>
  <c r="C643" i="12"/>
  <c r="D643" i="12" s="1"/>
  <c r="E643" i="12"/>
  <c r="E644" i="12" l="1"/>
  <c r="A645" i="12"/>
  <c r="B645" i="12"/>
  <c r="C644" i="12"/>
  <c r="D644" i="12" s="1"/>
  <c r="A384" i="17"/>
  <c r="D383" i="17"/>
  <c r="C645" i="12" l="1"/>
  <c r="D645" i="12" s="1"/>
  <c r="E645" i="12"/>
  <c r="A646" i="12"/>
  <c r="B646" i="12"/>
  <c r="B384" i="17"/>
  <c r="C384" i="17" s="1"/>
  <c r="E384" i="17" l="1"/>
  <c r="A647" i="12"/>
  <c r="B647" i="12"/>
  <c r="C646" i="12"/>
  <c r="D646" i="12" s="1"/>
  <c r="E646" i="12"/>
  <c r="A648" i="12" l="1"/>
  <c r="B648" i="12"/>
  <c r="C647" i="12"/>
  <c r="D647" i="12" s="1"/>
  <c r="E647" i="12"/>
  <c r="A385" i="17"/>
  <c r="D384" i="17"/>
  <c r="E648" i="12" l="1"/>
  <c r="A649" i="12"/>
  <c r="B649" i="12"/>
  <c r="C648" i="12"/>
  <c r="D648" i="12" s="1"/>
  <c r="B385" i="17"/>
  <c r="C385" i="17" s="1"/>
  <c r="C649" i="12" l="1"/>
  <c r="D649" i="12" s="1"/>
  <c r="E649" i="12"/>
  <c r="A650" i="12"/>
  <c r="B650" i="12"/>
  <c r="E385" i="17"/>
  <c r="A651" i="12" l="1"/>
  <c r="B651" i="12"/>
  <c r="C650" i="12"/>
  <c r="D650" i="12" s="1"/>
  <c r="E650" i="12"/>
  <c r="A386" i="17"/>
  <c r="D385" i="17"/>
  <c r="A652" i="12" l="1"/>
  <c r="B652" i="12"/>
  <c r="C651" i="12"/>
  <c r="D651" i="12" s="1"/>
  <c r="E651" i="12"/>
  <c r="B386" i="17"/>
  <c r="C386" i="17"/>
  <c r="E386" i="17" s="1"/>
  <c r="A387" i="17" l="1"/>
  <c r="D386" i="17"/>
  <c r="E652" i="12"/>
  <c r="A653" i="12"/>
  <c r="B653" i="12"/>
  <c r="C652" i="12"/>
  <c r="D652" i="12" s="1"/>
  <c r="C653" i="12" l="1"/>
  <c r="D653" i="12" s="1"/>
  <c r="E653" i="12"/>
  <c r="A654" i="12"/>
  <c r="B654" i="12"/>
  <c r="B387" i="17"/>
  <c r="E387" i="17" s="1"/>
  <c r="C387" i="17"/>
  <c r="A388" i="17" l="1"/>
  <c r="D387" i="17"/>
  <c r="A655" i="12"/>
  <c r="B655" i="12"/>
  <c r="C654" i="12"/>
  <c r="D654" i="12" s="1"/>
  <c r="E654" i="12"/>
  <c r="A656" i="12" l="1"/>
  <c r="B656" i="12"/>
  <c r="C655" i="12"/>
  <c r="D655" i="12" s="1"/>
  <c r="E655" i="12"/>
  <c r="B388" i="17"/>
  <c r="E388" i="17" s="1"/>
  <c r="C388" i="17"/>
  <c r="A389" i="17" l="1"/>
  <c r="D388" i="17"/>
  <c r="E656" i="12"/>
  <c r="A657" i="12"/>
  <c r="B657" i="12"/>
  <c r="C656" i="12"/>
  <c r="D656" i="12" s="1"/>
  <c r="C657" i="12" l="1"/>
  <c r="D657" i="12" s="1"/>
  <c r="E657" i="12"/>
  <c r="A658" i="12"/>
  <c r="B658" i="12"/>
  <c r="B389" i="17"/>
  <c r="C389" i="17" s="1"/>
  <c r="A659" i="12" l="1"/>
  <c r="B659" i="12"/>
  <c r="C658" i="12"/>
  <c r="D658" i="12" s="1"/>
  <c r="E658" i="12"/>
  <c r="E389" i="17"/>
  <c r="A660" i="12" l="1"/>
  <c r="B660" i="12"/>
  <c r="C659" i="12"/>
  <c r="D659" i="12" s="1"/>
  <c r="E659" i="12"/>
  <c r="A390" i="17"/>
  <c r="D389" i="17"/>
  <c r="E660" i="12" l="1"/>
  <c r="A661" i="12"/>
  <c r="B661" i="12"/>
  <c r="C660" i="12"/>
  <c r="D660" i="12" s="1"/>
  <c r="B390" i="17"/>
  <c r="C390" i="17"/>
  <c r="E390" i="17"/>
  <c r="A391" i="17" s="1"/>
  <c r="C661" i="12" l="1"/>
  <c r="D661" i="12" s="1"/>
  <c r="E661" i="12"/>
  <c r="A662" i="12"/>
  <c r="B662" i="12"/>
  <c r="D390" i="17"/>
  <c r="B391" i="17" s="1"/>
  <c r="C391" i="17" l="1"/>
  <c r="E391" i="17"/>
  <c r="A663" i="12"/>
  <c r="B663" i="12"/>
  <c r="C662" i="12"/>
  <c r="D662" i="12" s="1"/>
  <c r="E662" i="12"/>
  <c r="A664" i="12" l="1"/>
  <c r="B664" i="12"/>
  <c r="C663" i="12"/>
  <c r="D663" i="12" s="1"/>
  <c r="E663" i="12"/>
  <c r="A392" i="17"/>
  <c r="D391" i="17"/>
  <c r="E664" i="12" l="1"/>
  <c r="A665" i="12"/>
  <c r="B665" i="12"/>
  <c r="C664" i="12"/>
  <c r="D664" i="12" s="1"/>
  <c r="B392" i="17"/>
  <c r="E392" i="17" s="1"/>
  <c r="C392" i="17"/>
  <c r="A393" i="17" l="1"/>
  <c r="D392" i="17"/>
  <c r="C665" i="12"/>
  <c r="D665" i="12" s="1"/>
  <c r="E665" i="12"/>
  <c r="A666" i="12"/>
  <c r="B666" i="12"/>
  <c r="A667" i="12" l="1"/>
  <c r="B667" i="12"/>
  <c r="C666" i="12"/>
  <c r="D666" i="12" s="1"/>
  <c r="E666" i="12"/>
  <c r="B393" i="17"/>
  <c r="C393" i="17" s="1"/>
  <c r="E393" i="17" l="1"/>
  <c r="A668" i="12"/>
  <c r="B668" i="12"/>
  <c r="C667" i="12"/>
  <c r="D667" i="12" s="1"/>
  <c r="E667" i="12"/>
  <c r="E668" i="12" l="1"/>
  <c r="A669" i="12"/>
  <c r="B669" i="12"/>
  <c r="C668" i="12"/>
  <c r="D668" i="12" s="1"/>
  <c r="A394" i="17"/>
  <c r="D393" i="17"/>
  <c r="C669" i="12" l="1"/>
  <c r="D669" i="12" s="1"/>
  <c r="E669" i="12"/>
  <c r="A670" i="12"/>
  <c r="B670" i="12"/>
  <c r="B394" i="17"/>
  <c r="C394" i="17" s="1"/>
  <c r="E394" i="17" s="1"/>
  <c r="A395" i="17" l="1"/>
  <c r="D394" i="17"/>
  <c r="A671" i="12"/>
  <c r="B671" i="12"/>
  <c r="C670" i="12"/>
  <c r="D670" i="12" s="1"/>
  <c r="E670" i="12"/>
  <c r="A672" i="12" l="1"/>
  <c r="B672" i="12"/>
  <c r="C671" i="12"/>
  <c r="D671" i="12" s="1"/>
  <c r="E671" i="12"/>
  <c r="B395" i="17"/>
  <c r="C395" i="17" s="1"/>
  <c r="E395" i="17" s="1"/>
  <c r="A396" i="17" l="1"/>
  <c r="D395" i="17"/>
  <c r="E672" i="12"/>
  <c r="A673" i="12"/>
  <c r="B673" i="12"/>
  <c r="C672" i="12"/>
  <c r="D672" i="12" s="1"/>
  <c r="C673" i="12" l="1"/>
  <c r="D673" i="12" s="1"/>
  <c r="E673" i="12"/>
  <c r="A674" i="12"/>
  <c r="B674" i="12"/>
  <c r="B396" i="17"/>
  <c r="E396" i="17" s="1"/>
  <c r="C396" i="17"/>
  <c r="A397" i="17" l="1"/>
  <c r="D396" i="17"/>
  <c r="A675" i="12"/>
  <c r="B675" i="12"/>
  <c r="C674" i="12"/>
  <c r="D674" i="12" s="1"/>
  <c r="E674" i="12"/>
  <c r="A676" i="12" l="1"/>
  <c r="B676" i="12"/>
  <c r="C675" i="12"/>
  <c r="D675" i="12" s="1"/>
  <c r="E675" i="12"/>
  <c r="B397" i="17"/>
  <c r="C397" i="17" s="1"/>
  <c r="E397" i="17" l="1"/>
  <c r="E676" i="12"/>
  <c r="A677" i="12"/>
  <c r="B677" i="12"/>
  <c r="C676" i="12"/>
  <c r="D676" i="12" s="1"/>
  <c r="C677" i="12" l="1"/>
  <c r="D677" i="12" s="1"/>
  <c r="E677" i="12"/>
  <c r="A678" i="12"/>
  <c r="B678" i="12"/>
  <c r="A398" i="17"/>
  <c r="D397" i="17"/>
  <c r="A679" i="12" l="1"/>
  <c r="B679" i="12"/>
  <c r="C678" i="12"/>
  <c r="D678" i="12" s="1"/>
  <c r="E678" i="12"/>
  <c r="B398" i="17"/>
  <c r="C398" i="17"/>
  <c r="E398" i="17" s="1"/>
  <c r="A399" i="17" l="1"/>
  <c r="D398" i="17"/>
  <c r="A680" i="12"/>
  <c r="B680" i="12"/>
  <c r="C679" i="12"/>
  <c r="D679" i="12" s="1"/>
  <c r="E679" i="12"/>
  <c r="E680" i="12" l="1"/>
  <c r="A681" i="12"/>
  <c r="B681" i="12"/>
  <c r="C680" i="12"/>
  <c r="D680" i="12" s="1"/>
  <c r="B399" i="17"/>
  <c r="C399" i="17"/>
  <c r="E399" i="17" s="1"/>
  <c r="A400" i="17" l="1"/>
  <c r="D399" i="17"/>
  <c r="C681" i="12"/>
  <c r="D681" i="12" s="1"/>
  <c r="E681" i="12"/>
  <c r="A682" i="12"/>
  <c r="B682" i="12"/>
  <c r="A683" i="12" l="1"/>
  <c r="B683" i="12"/>
  <c r="C682" i="12"/>
  <c r="D682" i="12" s="1"/>
  <c r="E682" i="12"/>
  <c r="B400" i="17"/>
  <c r="C400" i="17" l="1"/>
  <c r="E400" i="17" s="1"/>
  <c r="A684" i="12"/>
  <c r="B684" i="12"/>
  <c r="C683" i="12"/>
  <c r="D683" i="12" s="1"/>
  <c r="E683" i="12"/>
  <c r="A401" i="17" l="1"/>
  <c r="D400" i="17"/>
  <c r="E684" i="12"/>
  <c r="A685" i="12"/>
  <c r="B685" i="12"/>
  <c r="C684" i="12"/>
  <c r="D684" i="12" s="1"/>
  <c r="C685" i="12" l="1"/>
  <c r="D685" i="12" s="1"/>
  <c r="E685" i="12"/>
  <c r="A686" i="12"/>
  <c r="B686" i="12"/>
  <c r="B401" i="17"/>
  <c r="C401" i="17" s="1"/>
  <c r="A687" i="12" l="1"/>
  <c r="B687" i="12"/>
  <c r="C686" i="12"/>
  <c r="D686" i="12" s="1"/>
  <c r="E686" i="12"/>
  <c r="E401" i="17"/>
  <c r="A688" i="12" l="1"/>
  <c r="B688" i="12"/>
  <c r="C687" i="12"/>
  <c r="D687" i="12" s="1"/>
  <c r="E687" i="12"/>
  <c r="A402" i="17"/>
  <c r="D401" i="17"/>
  <c r="E688" i="12" l="1"/>
  <c r="A689" i="12"/>
  <c r="B689" i="12"/>
  <c r="C688" i="12"/>
  <c r="D688" i="12" s="1"/>
  <c r="B402" i="17"/>
  <c r="C402" i="17" s="1"/>
  <c r="E402" i="17" s="1"/>
  <c r="A403" i="17" l="1"/>
  <c r="D402" i="17"/>
  <c r="C689" i="12"/>
  <c r="D689" i="12" s="1"/>
  <c r="E689" i="12"/>
  <c r="A690" i="12"/>
  <c r="B690" i="12"/>
  <c r="A691" i="12" l="1"/>
  <c r="B691" i="12"/>
  <c r="C690" i="12"/>
  <c r="D690" i="12" s="1"/>
  <c r="E690" i="12"/>
  <c r="B403" i="17"/>
  <c r="C403" i="17"/>
  <c r="E403" i="17" s="1"/>
  <c r="A404" i="17" l="1"/>
  <c r="D403" i="17"/>
  <c r="A692" i="12"/>
  <c r="B692" i="12"/>
  <c r="C691" i="12"/>
  <c r="D691" i="12" s="1"/>
  <c r="E691" i="12"/>
  <c r="E692" i="12" l="1"/>
  <c r="A693" i="12"/>
  <c r="B693" i="12"/>
  <c r="C692" i="12"/>
  <c r="D692" i="12" s="1"/>
  <c r="B404" i="17"/>
  <c r="E404" i="17" s="1"/>
  <c r="C404" i="17"/>
  <c r="A405" i="17" l="1"/>
  <c r="D404" i="17"/>
  <c r="C693" i="12"/>
  <c r="D693" i="12" s="1"/>
  <c r="E693" i="12"/>
  <c r="A694" i="12"/>
  <c r="B694" i="12"/>
  <c r="A695" i="12" l="1"/>
  <c r="B695" i="12"/>
  <c r="C694" i="12"/>
  <c r="D694" i="12" s="1"/>
  <c r="E694" i="12"/>
  <c r="B405" i="17"/>
  <c r="C405" i="17" s="1"/>
  <c r="A696" i="12" l="1"/>
  <c r="B696" i="12"/>
  <c r="C695" i="12"/>
  <c r="D695" i="12" s="1"/>
  <c r="E695" i="12"/>
  <c r="E405" i="17"/>
  <c r="A406" i="17" l="1"/>
  <c r="D405" i="17"/>
  <c r="E696" i="12"/>
  <c r="A697" i="12"/>
  <c r="B697" i="12"/>
  <c r="C696" i="12"/>
  <c r="D696" i="12" s="1"/>
  <c r="C697" i="12" l="1"/>
  <c r="D697" i="12" s="1"/>
  <c r="E697" i="12"/>
  <c r="A698" i="12"/>
  <c r="B698" i="12"/>
  <c r="B406" i="17"/>
  <c r="C406" i="17" s="1"/>
  <c r="E406" i="17" s="1"/>
  <c r="A407" i="17" l="1"/>
  <c r="D406" i="17"/>
  <c r="A699" i="12"/>
  <c r="B699" i="12"/>
  <c r="C698" i="12"/>
  <c r="D698" i="12" s="1"/>
  <c r="E698" i="12"/>
  <c r="A700" i="12" l="1"/>
  <c r="B700" i="12"/>
  <c r="C699" i="12"/>
  <c r="D699" i="12" s="1"/>
  <c r="E699" i="12"/>
  <c r="B407" i="17"/>
  <c r="C407" i="17"/>
  <c r="E407" i="17" s="1"/>
  <c r="A408" i="17" l="1"/>
  <c r="D407" i="17"/>
  <c r="E700" i="12"/>
  <c r="A701" i="12"/>
  <c r="B701" i="12"/>
  <c r="C700" i="12"/>
  <c r="D700" i="12" s="1"/>
  <c r="C701" i="12" l="1"/>
  <c r="D701" i="12" s="1"/>
  <c r="E701" i="12"/>
  <c r="A702" i="12"/>
  <c r="B702" i="12"/>
  <c r="B408" i="17"/>
  <c r="C408" i="17"/>
  <c r="E408" i="17" s="1"/>
  <c r="A409" i="17" l="1"/>
  <c r="D408" i="17"/>
  <c r="A703" i="12"/>
  <c r="B703" i="12"/>
  <c r="C702" i="12"/>
  <c r="D702" i="12" s="1"/>
  <c r="E702" i="12"/>
  <c r="A704" i="12" l="1"/>
  <c r="B704" i="12"/>
  <c r="C703" i="12"/>
  <c r="D703" i="12" s="1"/>
  <c r="E703" i="12"/>
  <c r="B409" i="17"/>
  <c r="C409" i="17" s="1"/>
  <c r="E704" i="12" l="1"/>
  <c r="A705" i="12"/>
  <c r="B705" i="12"/>
  <c r="C704" i="12"/>
  <c r="D704" i="12" s="1"/>
  <c r="E409" i="17"/>
  <c r="C705" i="12" l="1"/>
  <c r="D705" i="12" s="1"/>
  <c r="E705" i="12"/>
  <c r="A706" i="12"/>
  <c r="B706" i="12"/>
  <c r="A410" i="17"/>
  <c r="D409" i="17"/>
  <c r="A707" i="12" l="1"/>
  <c r="B707" i="12"/>
  <c r="C706" i="12"/>
  <c r="D706" i="12" s="1"/>
  <c r="E706" i="12"/>
  <c r="B410" i="17"/>
  <c r="C410" i="17"/>
  <c r="E410" i="17" s="1"/>
  <c r="A411" i="17" l="1"/>
  <c r="D410" i="17"/>
  <c r="A708" i="12"/>
  <c r="B708" i="12"/>
  <c r="C707" i="12"/>
  <c r="D707" i="12" s="1"/>
  <c r="E707" i="12"/>
  <c r="E708" i="12" l="1"/>
  <c r="A709" i="12"/>
  <c r="B709" i="12"/>
  <c r="C708" i="12"/>
  <c r="D708" i="12" s="1"/>
  <c r="B411" i="17"/>
  <c r="C411" i="17"/>
  <c r="E411" i="17" s="1"/>
  <c r="A412" i="17" l="1"/>
  <c r="D411" i="17"/>
  <c r="C709" i="12"/>
  <c r="D709" i="12" s="1"/>
  <c r="E709" i="12"/>
  <c r="A710" i="12"/>
  <c r="B710" i="12"/>
  <c r="A711" i="12" l="1"/>
  <c r="B711" i="12"/>
  <c r="C710" i="12"/>
  <c r="D710" i="12" s="1"/>
  <c r="E710" i="12"/>
  <c r="B412" i="17"/>
  <c r="C412" i="17" l="1"/>
  <c r="E412" i="17" s="1"/>
  <c r="A712" i="12"/>
  <c r="B712" i="12"/>
  <c r="C711" i="12"/>
  <c r="D711" i="12" s="1"/>
  <c r="E711" i="12"/>
  <c r="A413" i="17" l="1"/>
  <c r="D412" i="17"/>
  <c r="E712" i="12"/>
  <c r="A713" i="12"/>
  <c r="B713" i="12"/>
  <c r="C712" i="12"/>
  <c r="D712" i="12" s="1"/>
  <c r="C713" i="12" l="1"/>
  <c r="D713" i="12" s="1"/>
  <c r="E713" i="12"/>
  <c r="A714" i="12"/>
  <c r="B714" i="12"/>
  <c r="B413" i="17"/>
  <c r="C413" i="17" s="1"/>
  <c r="A715" i="12" l="1"/>
  <c r="B715" i="12"/>
  <c r="C714" i="12"/>
  <c r="D714" i="12" s="1"/>
  <c r="E714" i="12"/>
  <c r="E413" i="17"/>
  <c r="A716" i="12" l="1"/>
  <c r="B716" i="12"/>
  <c r="C715" i="12"/>
  <c r="D715" i="12" s="1"/>
  <c r="E715" i="12"/>
  <c r="A414" i="17"/>
  <c r="D413" i="17"/>
  <c r="E716" i="12" l="1"/>
  <c r="A717" i="12"/>
  <c r="B717" i="12"/>
  <c r="C716" i="12"/>
  <c r="D716" i="12" s="1"/>
  <c r="B414" i="17"/>
  <c r="C414" i="17"/>
  <c r="E414" i="17" s="1"/>
  <c r="A415" i="17" l="1"/>
  <c r="D414" i="17"/>
  <c r="C717" i="12"/>
  <c r="D717" i="12" s="1"/>
  <c r="E717" i="12"/>
  <c r="A718" i="12"/>
  <c r="B718" i="12"/>
  <c r="A719" i="12" l="1"/>
  <c r="B719" i="12"/>
  <c r="C718" i="12"/>
  <c r="D718" i="12" s="1"/>
  <c r="E718" i="12"/>
  <c r="B415" i="17"/>
  <c r="E415" i="17" s="1"/>
  <c r="C415" i="17"/>
  <c r="A416" i="17" l="1"/>
  <c r="D415" i="17"/>
  <c r="A720" i="12"/>
  <c r="B720" i="12"/>
  <c r="C719" i="12"/>
  <c r="D719" i="12" s="1"/>
  <c r="E719" i="12"/>
  <c r="E720" i="12" l="1"/>
  <c r="A721" i="12"/>
  <c r="B721" i="12"/>
  <c r="C720" i="12"/>
  <c r="D720" i="12" s="1"/>
  <c r="B416" i="17"/>
  <c r="C721" i="12" l="1"/>
  <c r="D721" i="12" s="1"/>
  <c r="E721" i="12"/>
  <c r="A722" i="12"/>
  <c r="B722" i="12"/>
  <c r="C416" i="17"/>
  <c r="E416" i="17" s="1"/>
  <c r="A417" i="17" l="1"/>
  <c r="D416" i="17"/>
  <c r="A723" i="12"/>
  <c r="B723" i="12"/>
  <c r="C722" i="12"/>
  <c r="D722" i="12" s="1"/>
  <c r="E722" i="12"/>
  <c r="A724" i="12" l="1"/>
  <c r="B724" i="12"/>
  <c r="C723" i="12"/>
  <c r="D723" i="12" s="1"/>
  <c r="E723" i="12"/>
  <c r="B417" i="17"/>
  <c r="C417" i="17" s="1"/>
  <c r="E724" i="12" l="1"/>
  <c r="A725" i="12"/>
  <c r="B725" i="12"/>
  <c r="C724" i="12"/>
  <c r="D724" i="12" s="1"/>
  <c r="E417" i="17"/>
  <c r="C725" i="12" l="1"/>
  <c r="D725" i="12" s="1"/>
  <c r="E725" i="12"/>
  <c r="A726" i="12"/>
  <c r="B726" i="12"/>
  <c r="A418" i="17"/>
  <c r="D417" i="17"/>
  <c r="A727" i="12" l="1"/>
  <c r="B727" i="12"/>
  <c r="C726" i="12"/>
  <c r="D726" i="12" s="1"/>
  <c r="E726" i="12"/>
  <c r="B418" i="17"/>
  <c r="C418" i="17" s="1"/>
  <c r="E418" i="17" s="1"/>
  <c r="A419" i="17" l="1"/>
  <c r="D418" i="17"/>
  <c r="A728" i="12"/>
  <c r="B728" i="12"/>
  <c r="C727" i="12"/>
  <c r="D727" i="12" s="1"/>
  <c r="E727" i="12"/>
  <c r="E728" i="12" l="1"/>
  <c r="A729" i="12"/>
  <c r="B729" i="12"/>
  <c r="C728" i="12"/>
  <c r="D728" i="12" s="1"/>
  <c r="B419" i="17"/>
  <c r="C419" i="17"/>
  <c r="E419" i="17" s="1"/>
  <c r="A420" i="17" l="1"/>
  <c r="D419" i="17"/>
  <c r="C729" i="12"/>
  <c r="D729" i="12" s="1"/>
  <c r="E729" i="12"/>
  <c r="A730" i="12"/>
  <c r="B730" i="12"/>
  <c r="A731" i="12" l="1"/>
  <c r="B731" i="12"/>
  <c r="C730" i="12"/>
  <c r="D730" i="12" s="1"/>
  <c r="E730" i="12"/>
  <c r="B420" i="17"/>
  <c r="C420" i="17" l="1"/>
  <c r="E420" i="17" s="1"/>
  <c r="A732" i="12"/>
  <c r="B732" i="12"/>
  <c r="C731" i="12"/>
  <c r="D731" i="12" s="1"/>
  <c r="E731" i="12"/>
  <c r="A421" i="17" l="1"/>
  <c r="D420" i="17"/>
  <c r="E732" i="12"/>
  <c r="A733" i="12"/>
  <c r="B733" i="12"/>
  <c r="C732" i="12"/>
  <c r="D732" i="12" s="1"/>
  <c r="B734" i="12" l="1"/>
  <c r="C733" i="12"/>
  <c r="D733" i="12" s="1"/>
  <c r="A734" i="12"/>
  <c r="E733" i="12"/>
  <c r="B421" i="17"/>
  <c r="C421" i="17" s="1"/>
  <c r="C9" i="12" l="1"/>
  <c r="E9" i="12" s="1"/>
  <c r="E421" i="17"/>
  <c r="C734" i="12"/>
  <c r="D734" i="12" s="1"/>
  <c r="E734" i="12"/>
  <c r="E11" i="12"/>
  <c r="N12" i="12" l="1"/>
  <c r="N11" i="12"/>
  <c r="M13" i="12" s="1"/>
  <c r="N13" i="12" s="1"/>
  <c r="A422" i="17"/>
  <c r="D421" i="17"/>
  <c r="B422" i="17" l="1"/>
  <c r="C422" i="17" s="1"/>
  <c r="M14" i="12"/>
  <c r="N14" i="12" s="1"/>
  <c r="E422" i="17" l="1"/>
  <c r="M15" i="12"/>
  <c r="N15" i="12" s="1"/>
  <c r="M16" i="12" s="1"/>
  <c r="N16" i="12" s="1"/>
  <c r="M17" i="12" l="1"/>
  <c r="N17" i="12" s="1"/>
  <c r="A423" i="17"/>
  <c r="D422" i="17"/>
  <c r="B423" i="17" l="1"/>
  <c r="C423" i="17"/>
  <c r="E423" i="17" s="1"/>
  <c r="M18" i="12"/>
  <c r="N18" i="12" s="1"/>
  <c r="A424" i="17" l="1"/>
  <c r="D423" i="17"/>
  <c r="M19" i="12"/>
  <c r="N19" i="12" s="1"/>
  <c r="M20" i="12" s="1"/>
  <c r="N20" i="12" l="1"/>
  <c r="E10" i="12"/>
  <c r="B424" i="17"/>
  <c r="E424" i="17" s="1"/>
  <c r="C424" i="17"/>
  <c r="A425" i="17" l="1"/>
  <c r="D424" i="17"/>
  <c r="B425" i="17" l="1"/>
  <c r="C425" i="17" s="1"/>
  <c r="E425" i="17" l="1"/>
  <c r="A426" i="17" l="1"/>
  <c r="D425" i="17"/>
  <c r="B426" i="17" l="1"/>
  <c r="C426" i="17"/>
  <c r="E426" i="17" s="1"/>
  <c r="A427" i="17" l="1"/>
  <c r="D426" i="17"/>
  <c r="B427" i="17" l="1"/>
  <c r="C427" i="17"/>
  <c r="E427" i="17" s="1"/>
  <c r="A428" i="17" l="1"/>
  <c r="D427" i="17"/>
  <c r="B428" i="17" l="1"/>
  <c r="C428" i="17" l="1"/>
  <c r="E428" i="17" s="1"/>
  <c r="A429" i="17" l="1"/>
  <c r="D428" i="17"/>
  <c r="B429" i="17" l="1"/>
  <c r="C429" i="17" s="1"/>
  <c r="E429" i="17" l="1"/>
  <c r="A430" i="17" l="1"/>
  <c r="D429" i="17"/>
  <c r="B430" i="17" l="1"/>
  <c r="C430" i="17"/>
  <c r="E430" i="17" s="1"/>
  <c r="A431" i="17" l="1"/>
  <c r="D430" i="17"/>
  <c r="B431" i="17" l="1"/>
  <c r="C431" i="17"/>
  <c r="E431" i="17" s="1"/>
  <c r="A432" i="17" l="1"/>
  <c r="D431" i="17"/>
  <c r="B432" i="17" l="1"/>
  <c r="C432" i="17" l="1"/>
  <c r="E432" i="17" s="1"/>
  <c r="A433" i="17" l="1"/>
  <c r="D432" i="17"/>
  <c r="B433" i="17" l="1"/>
  <c r="C433" i="17" s="1"/>
  <c r="E433" i="17" l="1"/>
  <c r="A434" i="17" l="1"/>
  <c r="D433" i="17"/>
  <c r="B434" i="17" l="1"/>
  <c r="C434" i="17"/>
  <c r="E434" i="17" s="1"/>
  <c r="A435" i="17" l="1"/>
  <c r="D434" i="17"/>
  <c r="B435" i="17" l="1"/>
  <c r="C435" i="17" s="1"/>
  <c r="E435" i="17" l="1"/>
  <c r="A436" i="17" l="1"/>
  <c r="D435" i="17"/>
  <c r="B436" i="17" l="1"/>
  <c r="C436" i="17" l="1"/>
  <c r="E436" i="17" s="1"/>
  <c r="A437" i="17" l="1"/>
  <c r="D436" i="17"/>
  <c r="B437" i="17" l="1"/>
  <c r="C437" i="17" s="1"/>
  <c r="E437" i="17" l="1"/>
  <c r="A438" i="17" l="1"/>
  <c r="D437" i="17"/>
  <c r="B438" i="17" l="1"/>
  <c r="C438" i="17"/>
  <c r="E438" i="17" s="1"/>
  <c r="A439" i="17" l="1"/>
  <c r="D438" i="17"/>
  <c r="B439" i="17" l="1"/>
  <c r="C439" i="17"/>
  <c r="E439" i="17" s="1"/>
  <c r="A440" i="17" l="1"/>
  <c r="D439" i="17"/>
  <c r="B440" i="17" l="1"/>
  <c r="C440" i="17" l="1"/>
  <c r="E440" i="17" s="1"/>
  <c r="A441" i="17" l="1"/>
  <c r="D440" i="17"/>
  <c r="B441" i="17" l="1"/>
  <c r="C441" i="17" s="1"/>
  <c r="E441" i="17" l="1"/>
  <c r="A442" i="17" l="1"/>
  <c r="D441" i="17"/>
  <c r="B442" i="17" l="1"/>
  <c r="C442" i="17"/>
  <c r="E442" i="17" s="1"/>
  <c r="A443" i="17" l="1"/>
  <c r="D442" i="17"/>
  <c r="E443" i="17" l="1"/>
  <c r="A444" i="17" s="1"/>
  <c r="C443" i="17"/>
  <c r="D443" i="17"/>
  <c r="B443" i="17"/>
  <c r="D444" i="17" l="1"/>
  <c r="E444" i="17"/>
  <c r="A445" i="17" s="1"/>
  <c r="B444" i="17"/>
  <c r="C444" i="17"/>
  <c r="E445" i="17" l="1"/>
  <c r="A446" i="17" s="1"/>
  <c r="B445" i="17"/>
  <c r="C445" i="17"/>
  <c r="D445" i="17"/>
  <c r="B446" i="17" l="1"/>
  <c r="C446" i="17"/>
  <c r="E446" i="17"/>
  <c r="A447" i="17" s="1"/>
  <c r="D446" i="17"/>
  <c r="E447" i="17" l="1"/>
  <c r="A448" i="17" s="1"/>
  <c r="C447" i="17"/>
  <c r="D447" i="17"/>
  <c r="B447" i="17"/>
  <c r="D448" i="17" l="1"/>
  <c r="E448" i="17"/>
  <c r="A449" i="17" s="1"/>
  <c r="B448" i="17"/>
  <c r="C448" i="17"/>
  <c r="E449" i="17" l="1"/>
  <c r="A450" i="17" s="1"/>
  <c r="B449" i="17"/>
  <c r="C449" i="17"/>
  <c r="D449" i="17"/>
  <c r="B450" i="17" l="1"/>
  <c r="C450" i="17"/>
  <c r="E450" i="17"/>
  <c r="A451" i="17" s="1"/>
  <c r="D450" i="17"/>
  <c r="E451" i="17" l="1"/>
  <c r="A452" i="17" s="1"/>
  <c r="C451" i="17"/>
  <c r="D451" i="17"/>
  <c r="B451" i="17"/>
  <c r="D452" i="17" l="1"/>
  <c r="E452" i="17"/>
  <c r="A453" i="17" s="1"/>
  <c r="B452" i="17"/>
  <c r="C452" i="17"/>
  <c r="E453" i="17" l="1"/>
  <c r="A454" i="17" s="1"/>
  <c r="B453" i="17"/>
  <c r="C453" i="17"/>
  <c r="D453" i="17"/>
  <c r="B454" i="17" l="1"/>
  <c r="C454" i="17"/>
  <c r="E454" i="17"/>
  <c r="A455" i="17" s="1"/>
  <c r="D454" i="17"/>
  <c r="E455" i="17" l="1"/>
  <c r="A456" i="17" s="1"/>
  <c r="C455" i="17"/>
  <c r="D455" i="17"/>
  <c r="B455" i="17"/>
  <c r="D456" i="17" l="1"/>
  <c r="E456" i="17"/>
  <c r="A457" i="17" s="1"/>
  <c r="B456" i="17"/>
  <c r="C456" i="17"/>
  <c r="E457" i="17" l="1"/>
  <c r="A458" i="17" s="1"/>
  <c r="B457" i="17"/>
  <c r="C457" i="17"/>
  <c r="D457" i="17"/>
  <c r="B458" i="17" l="1"/>
  <c r="C458" i="17"/>
  <c r="E458" i="17"/>
  <c r="A459" i="17" s="1"/>
  <c r="D458" i="17"/>
  <c r="E459" i="17" l="1"/>
  <c r="A460" i="17" s="1"/>
  <c r="C459" i="17"/>
  <c r="D459" i="17"/>
  <c r="B459" i="17"/>
  <c r="D460" i="17" l="1"/>
  <c r="E460" i="17"/>
  <c r="A461" i="17" s="1"/>
  <c r="B460" i="17"/>
  <c r="C460" i="17"/>
  <c r="E461" i="17" l="1"/>
  <c r="A462" i="17" s="1"/>
  <c r="B461" i="17"/>
  <c r="C461" i="17"/>
  <c r="D461" i="17"/>
  <c r="B462" i="17" l="1"/>
  <c r="C462" i="17"/>
  <c r="E462" i="17"/>
  <c r="A463" i="17" s="1"/>
  <c r="D462" i="17"/>
  <c r="E463" i="17" l="1"/>
  <c r="A464" i="17" s="1"/>
  <c r="C463" i="17"/>
  <c r="D463" i="17"/>
  <c r="B463" i="17"/>
  <c r="D464" i="17" l="1"/>
  <c r="E464" i="17"/>
  <c r="A465" i="17" s="1"/>
  <c r="B464" i="17"/>
  <c r="C464" i="17"/>
  <c r="E465" i="17" l="1"/>
  <c r="A466" i="17" s="1"/>
  <c r="B465" i="17"/>
  <c r="C465" i="17"/>
  <c r="D465" i="17"/>
  <c r="B466" i="17" l="1"/>
  <c r="C466" i="17"/>
  <c r="E466" i="17"/>
  <c r="A467" i="17" s="1"/>
  <c r="D466" i="17"/>
  <c r="E467" i="17" l="1"/>
  <c r="A468" i="17" s="1"/>
  <c r="C467" i="17"/>
  <c r="D467" i="17"/>
  <c r="B467" i="17"/>
  <c r="D468" i="17" l="1"/>
  <c r="E468" i="17"/>
  <c r="A469" i="17" s="1"/>
  <c r="B468" i="17"/>
  <c r="C468" i="17"/>
  <c r="E469" i="17" l="1"/>
  <c r="A470" i="17" s="1"/>
  <c r="B469" i="17"/>
  <c r="C469" i="17"/>
  <c r="D469" i="17"/>
  <c r="B470" i="17" l="1"/>
  <c r="C470" i="17"/>
  <c r="E470" i="17"/>
  <c r="A471" i="17" s="1"/>
  <c r="D470" i="17"/>
  <c r="E471" i="17" l="1"/>
  <c r="A472" i="17" s="1"/>
  <c r="C471" i="17"/>
  <c r="D471" i="17"/>
  <c r="B471" i="17"/>
  <c r="D472" i="17" l="1"/>
  <c r="E472" i="17"/>
  <c r="A473" i="17" s="1"/>
  <c r="B472" i="17"/>
  <c r="C472" i="17"/>
  <c r="C473" i="17" l="1"/>
  <c r="D473" i="17"/>
  <c r="E473" i="17"/>
  <c r="A474" i="17" s="1"/>
  <c r="B473" i="17"/>
  <c r="B474" i="17" l="1"/>
  <c r="C474" i="17"/>
  <c r="D474" i="17"/>
  <c r="E474" i="17"/>
  <c r="A475" i="17" s="1"/>
  <c r="E475" i="17" l="1"/>
  <c r="A476" i="17" s="1"/>
  <c r="B475" i="17"/>
  <c r="C475" i="17"/>
  <c r="D475" i="17"/>
  <c r="D476" i="17" l="1"/>
  <c r="E476" i="17"/>
  <c r="A477" i="17" s="1"/>
  <c r="B476" i="17"/>
  <c r="C476" i="17"/>
  <c r="C477" i="17" l="1"/>
  <c r="D477" i="17"/>
  <c r="E477" i="17"/>
  <c r="A478" i="17" s="1"/>
  <c r="B477" i="17"/>
  <c r="B478" i="17" l="1"/>
  <c r="C478" i="17"/>
  <c r="D478" i="17"/>
  <c r="E478" i="17"/>
  <c r="A479" i="17" s="1"/>
  <c r="E479" i="17" l="1"/>
  <c r="A480" i="17" s="1"/>
  <c r="B479" i="17"/>
  <c r="C479" i="17"/>
  <c r="D479" i="17"/>
  <c r="D480" i="17" l="1"/>
  <c r="E480" i="17"/>
  <c r="A481" i="17" s="1"/>
  <c r="B480" i="17"/>
  <c r="C480" i="17"/>
  <c r="C481" i="17" l="1"/>
  <c r="D481" i="17"/>
  <c r="E481" i="17"/>
  <c r="A482" i="17" s="1"/>
  <c r="B481" i="17"/>
  <c r="B482" i="17" l="1"/>
  <c r="C482" i="17"/>
  <c r="D482" i="17"/>
  <c r="E482" i="17"/>
  <c r="A483" i="17" s="1"/>
  <c r="E483" i="17" l="1"/>
  <c r="A484" i="17" s="1"/>
  <c r="B483" i="17"/>
  <c r="C483" i="17"/>
  <c r="D483" i="17"/>
  <c r="D484" i="17" l="1"/>
  <c r="E484" i="17"/>
  <c r="A485" i="17" s="1"/>
  <c r="B484" i="17"/>
  <c r="C484" i="17"/>
  <c r="C485" i="17" l="1"/>
  <c r="D485" i="17"/>
  <c r="E485" i="17"/>
  <c r="A486" i="17" s="1"/>
  <c r="B485" i="17"/>
  <c r="B486" i="17" l="1"/>
  <c r="C486" i="17"/>
  <c r="D486" i="17"/>
  <c r="E486" i="17"/>
  <c r="A487" i="17" s="1"/>
  <c r="E487" i="17" l="1"/>
  <c r="A488" i="17" s="1"/>
  <c r="B487" i="17"/>
  <c r="C487" i="17"/>
  <c r="D487" i="17"/>
  <c r="D488" i="17" l="1"/>
  <c r="E488" i="17"/>
  <c r="A489" i="17" s="1"/>
  <c r="B488" i="17"/>
  <c r="C488" i="17"/>
  <c r="C489" i="17" l="1"/>
  <c r="D489" i="17"/>
  <c r="E489" i="17"/>
  <c r="A490" i="17" s="1"/>
  <c r="B489" i="17"/>
  <c r="B490" i="17" l="1"/>
  <c r="C490" i="17"/>
  <c r="D490" i="17"/>
  <c r="E490" i="17"/>
  <c r="A491" i="17" s="1"/>
  <c r="E491" i="17" l="1"/>
  <c r="A492" i="17" s="1"/>
  <c r="B491" i="17"/>
  <c r="C491" i="17"/>
  <c r="D491" i="17"/>
  <c r="D492" i="17" l="1"/>
  <c r="E492" i="17"/>
  <c r="A493" i="17" s="1"/>
  <c r="B492" i="17"/>
  <c r="C492" i="17"/>
  <c r="C493" i="17" l="1"/>
  <c r="D493" i="17"/>
  <c r="E493" i="17"/>
  <c r="A494" i="17" s="1"/>
  <c r="B493" i="17"/>
  <c r="B494" i="17" l="1"/>
  <c r="C494" i="17"/>
  <c r="D494" i="17"/>
  <c r="E494" i="17"/>
  <c r="A495" i="17" s="1"/>
  <c r="E495" i="17" l="1"/>
  <c r="A496" i="17" s="1"/>
  <c r="B495" i="17"/>
  <c r="C495" i="17"/>
  <c r="D495" i="17"/>
  <c r="D496" i="17" l="1"/>
  <c r="E496" i="17"/>
  <c r="A497" i="17" s="1"/>
  <c r="B496" i="17"/>
  <c r="C496" i="17"/>
  <c r="C497" i="17" l="1"/>
  <c r="D497" i="17"/>
  <c r="E497" i="17"/>
  <c r="A498" i="17" s="1"/>
  <c r="B497" i="17"/>
  <c r="B498" i="17" l="1"/>
  <c r="C498" i="17"/>
  <c r="D498" i="17"/>
  <c r="E498" i="17"/>
  <c r="A499" i="17" s="1"/>
  <c r="E499" i="17" l="1"/>
  <c r="A500" i="17" s="1"/>
  <c r="B499" i="17"/>
  <c r="C499" i="17"/>
  <c r="D499" i="17"/>
  <c r="D500" i="17" l="1"/>
  <c r="E500" i="17"/>
  <c r="B500" i="17"/>
  <c r="C500" i="17"/>
</calcChain>
</file>

<file path=xl/comments1.xml><?xml version="1.0" encoding="utf-8"?>
<comments xmlns="http://schemas.openxmlformats.org/spreadsheetml/2006/main">
  <authors>
    <author>ap</author>
  </authors>
  <commentList>
    <comment ref="E5" authorId="0">
      <text>
        <r>
          <rPr>
            <sz val="12"/>
            <color indexed="81"/>
            <rFont val="Tahoma"/>
            <family val="2"/>
          </rPr>
          <t>Bei Beispiel 6.5.3a ist hier  1  einzusetzen.
Bei Beispiel 6.5.3b ist  12 einzusetzen.</t>
        </r>
      </text>
    </comment>
  </commentList>
</comments>
</file>

<file path=xl/comments2.xml><?xml version="1.0" encoding="utf-8"?>
<comments xmlns="http://schemas.openxmlformats.org/spreadsheetml/2006/main">
  <authors>
    <author>Ein geschätzter Microsoft Office Anwender</author>
  </authors>
  <commentList>
    <comment ref="A1" authorId="0">
      <text>
        <r>
          <rPr>
            <sz val="8"/>
            <color indexed="81"/>
            <rFont val="Tahoma"/>
            <family val="2"/>
          </rPr>
          <t>A.Dietrich 01/94;geändert Pfeifer 13.1.94</t>
        </r>
      </text>
    </comment>
  </commentList>
</comments>
</file>

<file path=xl/comments3.xml><?xml version="1.0" encoding="utf-8"?>
<comments xmlns="http://schemas.openxmlformats.org/spreadsheetml/2006/main">
  <authors>
    <author>ap</author>
  </authors>
  <commentList>
    <comment ref="E6" authorId="0">
      <text>
        <r>
          <rPr>
            <sz val="12"/>
            <color indexed="81"/>
            <rFont val="Tahoma"/>
            <family val="2"/>
          </rPr>
          <t>Bei Beispiel 6.5.3a ist hier  1  einzusetzen.
Bei Beispiel 6.5.3b ist  12 einzusetzen.</t>
        </r>
      </text>
    </comment>
  </commentList>
</comments>
</file>

<file path=xl/comments4.xml><?xml version="1.0" encoding="utf-8"?>
<comments xmlns="http://schemas.openxmlformats.org/spreadsheetml/2006/main">
  <authors>
    <author>ap</author>
  </authors>
  <commentList>
    <comment ref="A6" authorId="0">
      <text>
        <r>
          <rPr>
            <sz val="8"/>
            <color indexed="81"/>
            <rFont val="Tahoma"/>
            <family val="2"/>
          </rPr>
          <t xml:space="preserve">Bei Monatsraten runden  ja
wird der Monatsbetrag gerundet und mit dem gerundeten Betrag weitergerechnet.
Bei runden nein
Mit dem exakten Wert wird weiter gerechnet.
</t>
        </r>
      </text>
    </comment>
    <comment ref="A7" authorId="0">
      <text>
        <r>
          <rPr>
            <sz val="8"/>
            <color indexed="81"/>
            <rFont val="Tahoma"/>
            <family val="2"/>
          </rPr>
          <t xml:space="preserve">Hier ist im Standardfall 2 anzugeben.
Hier 1 = ja eingeben, wenn Bemerkung auf S. 203 zutrifft.
</t>
        </r>
      </text>
    </comment>
    <comment ref="A30" authorId="0">
      <text>
        <r>
          <rPr>
            <sz val="8"/>
            <color indexed="81"/>
            <rFont val="Tahoma"/>
            <family val="2"/>
          </rPr>
          <t xml:space="preserve">Bei runden ja
wird der Monatsbetrag gerundet und mit dem gerundeten Betrag weitergerechnet.
Bei runden nein
Mit dem exakten Wert wird weiter gerechnet.
</t>
        </r>
      </text>
    </comment>
  </commentList>
</comments>
</file>

<file path=xl/sharedStrings.xml><?xml version="1.0" encoding="utf-8"?>
<sst xmlns="http://schemas.openxmlformats.org/spreadsheetml/2006/main" count="865" uniqueCount="444">
  <si>
    <t>Schuld zu Beginn</t>
  </si>
  <si>
    <t>Zinssatz pro Jahr</t>
  </si>
  <si>
    <t>Jahr</t>
  </si>
  <si>
    <t>Restschuld zu Jahresanfang</t>
  </si>
  <si>
    <t>Zinsen</t>
  </si>
  <si>
    <t>Tilgung</t>
  </si>
  <si>
    <t>Jahresleistung Annuität</t>
  </si>
  <si>
    <t>Restschuld am Jahresende</t>
  </si>
  <si>
    <t>Auszahlung = Darlehenswunsch</t>
  </si>
  <si>
    <t>Anfangs-</t>
  </si>
  <si>
    <t>Disagio-</t>
  </si>
  <si>
    <t>Zinsbetrag am</t>
  </si>
  <si>
    <t>Auszahlung</t>
  </si>
  <si>
    <t>Nom. Zinssatz</t>
  </si>
  <si>
    <t>schuld</t>
  </si>
  <si>
    <t>satz</t>
  </si>
  <si>
    <t>Ende des 1. Jahres</t>
  </si>
  <si>
    <t>Angebot A</t>
  </si>
  <si>
    <t>Angebot B</t>
  </si>
  <si>
    <t>Rendite einer gesamtfälligen Schuld</t>
  </si>
  <si>
    <t>Beisp. 6.2.1</t>
  </si>
  <si>
    <t>Beisp. 6.2.2</t>
  </si>
  <si>
    <t>Kaufpreis:</t>
  </si>
  <si>
    <t>Rückzahlung:</t>
  </si>
  <si>
    <t>Laufzeit in Jahren</t>
  </si>
  <si>
    <t>Rendite</t>
  </si>
  <si>
    <r>
      <t xml:space="preserve">Die Ergebnisse für </t>
    </r>
    <r>
      <rPr>
        <b/>
        <sz val="10"/>
        <rFont val="Helv"/>
      </rPr>
      <t>Beisp. 6.2.3</t>
    </r>
    <r>
      <rPr>
        <sz val="10"/>
        <rFont val="Helv"/>
      </rPr>
      <t xml:space="preserve"> können mit dem Arbeitsblatt </t>
    </r>
  </si>
  <si>
    <t>Darlehenshöhe</t>
  </si>
  <si>
    <t>Disagiosatz</t>
  </si>
  <si>
    <t>Zinssatz</t>
  </si>
  <si>
    <t>Laufzeit</t>
  </si>
  <si>
    <t>Jahre</t>
  </si>
  <si>
    <t>Aufgeldsatz</t>
  </si>
  <si>
    <t>Zahlung</t>
  </si>
  <si>
    <t>Berechnung der Rendite einer festverzinslichen Anleihe (jährl. Zinszahlung)</t>
  </si>
  <si>
    <t>Ergebnisse zur Effektivzinsberechnung</t>
  </si>
  <si>
    <t>Laufzeit inJahren</t>
  </si>
  <si>
    <t>k</t>
  </si>
  <si>
    <r>
      <t>i</t>
    </r>
    <r>
      <rPr>
        <vertAlign val="superscript"/>
        <sz val="10"/>
        <rFont val="Helv"/>
      </rPr>
      <t>(k)</t>
    </r>
  </si>
  <si>
    <r>
      <t>f(i</t>
    </r>
    <r>
      <rPr>
        <vertAlign val="superscript"/>
        <sz val="10"/>
        <rFont val="Helv"/>
      </rPr>
      <t>(k)</t>
    </r>
    <r>
      <rPr>
        <sz val="10"/>
        <rFont val="Helv"/>
      </rPr>
      <t>)</t>
    </r>
  </si>
  <si>
    <t>Kurs</t>
  </si>
  <si>
    <t>Ergebnisse:</t>
  </si>
  <si>
    <t>Rückzahlungsk.</t>
  </si>
  <si>
    <r>
      <t>i</t>
    </r>
    <r>
      <rPr>
        <vertAlign val="subscript"/>
        <sz val="10"/>
        <rFont val="Helv"/>
      </rPr>
      <t>Bank</t>
    </r>
  </si>
  <si>
    <r>
      <t>i</t>
    </r>
    <r>
      <rPr>
        <vertAlign val="subscript"/>
        <sz val="10"/>
        <rFont val="Helv"/>
      </rPr>
      <t>simple</t>
    </r>
  </si>
  <si>
    <r>
      <t>i</t>
    </r>
    <r>
      <rPr>
        <vertAlign val="subscript"/>
        <sz val="10"/>
        <rFont val="Helv"/>
      </rPr>
      <t>eff</t>
    </r>
  </si>
  <si>
    <t>Dazugehöriger</t>
  </si>
  <si>
    <t>Effektivzins</t>
  </si>
  <si>
    <t xml:space="preserve">Differenz zu </t>
  </si>
  <si>
    <t>Hilfsberechnungen für Zeichnung</t>
  </si>
  <si>
    <t>Berechnung der Rendite bzw. des Kurses einer Anleihe</t>
  </si>
  <si>
    <t>Nomineller Zinssatz</t>
  </si>
  <si>
    <t>Zinszahlungen pro Jahr</t>
  </si>
  <si>
    <t>(nur ganze Jahre)</t>
  </si>
  <si>
    <t>Rückzahlungskurs</t>
  </si>
  <si>
    <t>(am Laufzeitende)</t>
  </si>
  <si>
    <t xml:space="preserve">Für Kurs und Rendite nur einen Wert </t>
  </si>
  <si>
    <t>angeben, sonst Null eintragen.Anderer</t>
  </si>
  <si>
    <t>Wert wird errechnet.</t>
  </si>
  <si>
    <t>Hilfsberechnungen</t>
  </si>
  <si>
    <r>
      <t>p</t>
    </r>
    <r>
      <rPr>
        <vertAlign val="superscript"/>
        <sz val="10"/>
        <rFont val="Helv"/>
      </rPr>
      <t>(k)</t>
    </r>
  </si>
  <si>
    <r>
      <t>C</t>
    </r>
    <r>
      <rPr>
        <vertAlign val="superscript"/>
        <sz val="10"/>
        <rFont val="Helv"/>
      </rPr>
      <t>(k)</t>
    </r>
  </si>
  <si>
    <t>Festverzinsliches Wertpapier (jährliche Zinszahlung)</t>
  </si>
  <si>
    <t>Nennwert</t>
  </si>
  <si>
    <t>Nominalzinssatz</t>
  </si>
  <si>
    <t>Emissionskurs</t>
  </si>
  <si>
    <t>Aufgeldsatz bei Fälligkeit</t>
  </si>
  <si>
    <t>Zinslaufbeginn</t>
  </si>
  <si>
    <t>Gesamte Laufzeit</t>
  </si>
  <si>
    <t>Jahre ab Zinslaufbeginn (nur ganze Jahre)</t>
  </si>
  <si>
    <t>Valutatag</t>
  </si>
  <si>
    <t xml:space="preserve"> Datum nur innerhalb des 1. Zinslaufjahres erlaubt</t>
  </si>
  <si>
    <t>Stückzinstage (actual)</t>
  </si>
  <si>
    <t xml:space="preserve">            Haltezeitraum</t>
  </si>
  <si>
    <t>Jahreslänge (actual)</t>
  </si>
  <si>
    <t xml:space="preserve">von </t>
  </si>
  <si>
    <t>bis</t>
  </si>
  <si>
    <t>(exp.)</t>
  </si>
  <si>
    <t>(linear)</t>
  </si>
  <si>
    <t>Preis ohne Stückzinsen</t>
  </si>
  <si>
    <t>Stückzinsen (actual/actual)</t>
  </si>
  <si>
    <t>Kaufpreis mit Stückzinsen</t>
  </si>
  <si>
    <t xml:space="preserve">  =   Verkaufspreis</t>
  </si>
  <si>
    <t>Kaufpreis bei Emission</t>
  </si>
  <si>
    <t>AIBD</t>
  </si>
  <si>
    <t>linear</t>
  </si>
  <si>
    <t>Nebenrechnungen für Iterationen:</t>
  </si>
  <si>
    <t>Ratentilgung</t>
  </si>
  <si>
    <t>Darlehensbetrag</t>
  </si>
  <si>
    <t xml:space="preserve">  = Darlehensbetrag geteilt durch Tilgung</t>
  </si>
  <si>
    <t>Tilgung (konstant)</t>
  </si>
  <si>
    <t>Restschuld</t>
  </si>
  <si>
    <t>zu Beginn</t>
  </si>
  <si>
    <t>Kurs und Rendite bei einer Ratentilgung</t>
  </si>
  <si>
    <r>
      <t>Wenn statt i</t>
    </r>
    <r>
      <rPr>
        <vertAlign val="subscript"/>
        <sz val="10"/>
        <rFont val="Helv"/>
      </rPr>
      <t xml:space="preserve">eff </t>
    </r>
    <r>
      <rPr>
        <sz val="10"/>
        <rFont val="Helv"/>
      </rPr>
      <t>der Kurs gegeben ist:</t>
    </r>
  </si>
  <si>
    <t>Effektive Verzinsung</t>
  </si>
  <si>
    <t>Ergebnis</t>
  </si>
  <si>
    <t>Um den Barwert zu erhalten</t>
  </si>
  <si>
    <t xml:space="preserve">muß der Kurs geteilt durch 100 </t>
  </si>
  <si>
    <t>mit der Gesamtschuld</t>
  </si>
  <si>
    <t>multipliziert werden.</t>
  </si>
  <si>
    <t>Ergebnis:</t>
  </si>
  <si>
    <t>Barwert</t>
  </si>
  <si>
    <t>Nebenrechnung      k</t>
  </si>
  <si>
    <t>i(k)</t>
  </si>
  <si>
    <t>g(i(k))</t>
  </si>
  <si>
    <t>Annuitätentilgung bei jährlicher Rückzahlung</t>
  </si>
  <si>
    <t xml:space="preserve">Zahlenwerte werden exakt ausgerechnet, aber </t>
  </si>
  <si>
    <t>auf zwei Dezaimalstellen gerundet dargestellt.</t>
  </si>
  <si>
    <t>Annuität:</t>
  </si>
  <si>
    <t>Tilgungsplan bei jährlicher Rückzahlung</t>
  </si>
  <si>
    <t>Prozentannuität</t>
  </si>
  <si>
    <t>Annuität</t>
  </si>
  <si>
    <t>Hilfsgrößen</t>
  </si>
  <si>
    <t>t</t>
  </si>
  <si>
    <t>Kt</t>
  </si>
  <si>
    <t>Annuitätentilgung (sofortige Zins- und Tilgungsverrechnung)</t>
  </si>
  <si>
    <t>Nomineller Jahreszinssatz</t>
  </si>
  <si>
    <t>(=Zinssatz+ anf.Tilgungssatz)</t>
  </si>
  <si>
    <t>Rückzahlungen pro Jahr</t>
  </si>
  <si>
    <t>(12=monatl.; 6=zweimonatl.; 4=quartalsweise;</t>
  </si>
  <si>
    <t xml:space="preserve">                   3=alle 4 Monate; 2=halbjährl.; 1=jährl.)</t>
  </si>
  <si>
    <t>Zahlung:</t>
  </si>
  <si>
    <t>Laufzeit (Formel):</t>
  </si>
  <si>
    <t>Jahre.</t>
  </si>
  <si>
    <t>Laufzeit (Tilgungspl.):</t>
  </si>
  <si>
    <t>bei Laufzeit u. Zahlungen nach Tilgungsplan.</t>
  </si>
  <si>
    <t>Hilfsberechnung für effektiven Zinssatz</t>
  </si>
  <si>
    <t>Restschuld nach</t>
  </si>
  <si>
    <t>Jahren:</t>
  </si>
  <si>
    <t>Laufzeiten von Annuitätendarlehen</t>
  </si>
  <si>
    <t>(Anfänglicher) Tilgungssatz</t>
  </si>
  <si>
    <t>Monatliche Zahlungen</t>
  </si>
  <si>
    <t>Jährliche Zahlungen</t>
  </si>
  <si>
    <t>monatl. Zins- u. Tilgungsverrechnung</t>
  </si>
  <si>
    <t>jährliche Zins- u. Tilgungsverrechnung.</t>
  </si>
  <si>
    <t>Tilgungsplan (monatliche Rückzahlung und vierteljährliche Tilgungsverrechnung)</t>
  </si>
  <si>
    <t>Zinssatz:</t>
  </si>
  <si>
    <t>(monatlich)</t>
  </si>
  <si>
    <t>Laufzeit:</t>
  </si>
  <si>
    <t>Restschuld (exakt, ohne Zwischen-</t>
  </si>
  <si>
    <t>rundung) nach</t>
  </si>
  <si>
    <t>Monaten:</t>
  </si>
  <si>
    <t>Viertel-</t>
  </si>
  <si>
    <t>Monat</t>
  </si>
  <si>
    <t>jahr</t>
  </si>
  <si>
    <t>Tilgungsplan bei monatlicher Rückzahlung und jährlicher Zinsverrechnung</t>
  </si>
  <si>
    <t>nom. Zinssatz:</t>
  </si>
  <si>
    <t>Annuität (jährlich,theoretisch)</t>
  </si>
  <si>
    <t>(Aufgelaufene</t>
  </si>
  <si>
    <t>Restschuld zu</t>
  </si>
  <si>
    <t>Zinsen p.a</t>
  </si>
  <si>
    <t>Zinsen)</t>
  </si>
  <si>
    <t>Jahresbeginn</t>
  </si>
  <si>
    <t>nach Jahr</t>
  </si>
  <si>
    <t>Tilgungsplan bei monatlicher Rückzahlung (Werte gerundet)</t>
  </si>
  <si>
    <t>(Es wird mit gerundeten Werten weiter gerechnet.)</t>
  </si>
  <si>
    <t>Auszahlungbetrag</t>
  </si>
  <si>
    <t>Auszahlungskurs</t>
  </si>
  <si>
    <t>anf.Tilgungssatz</t>
  </si>
  <si>
    <t>Annuität (monatlich)</t>
  </si>
  <si>
    <t>Nominelle Zinssatz</t>
  </si>
  <si>
    <t xml:space="preserve"> </t>
  </si>
  <si>
    <t>anfängl. Tilgungssatz</t>
  </si>
  <si>
    <t>Null eingeben, wenn nicht bekannt!</t>
  </si>
  <si>
    <t>Von diesen drei Angaben darf nur eine von Null verschieden sein.</t>
  </si>
  <si>
    <t>Ergebnisse</t>
  </si>
  <si>
    <t>Disagio</t>
  </si>
  <si>
    <t>Anfangstilgungssatz</t>
  </si>
  <si>
    <t>Renditeberechnung</t>
  </si>
  <si>
    <t>Nominaler Zinssatz</t>
  </si>
  <si>
    <t>Rendite:</t>
  </si>
  <si>
    <t>Renditeberechnung (jährliche Zahlungen)</t>
  </si>
  <si>
    <t>Anfängl. Tilgungssatz</t>
  </si>
  <si>
    <t>Zinsbindung</t>
  </si>
  <si>
    <t>Einer dieser zwei Werte darf nur angegeben werden</t>
  </si>
  <si>
    <t>Für den anderen muß 0 eingegeben werden.</t>
  </si>
  <si>
    <t>(Nur Rendite mit Prozentzeichen eingeben)</t>
  </si>
  <si>
    <t>Restschuld Ende Zinsb.</t>
  </si>
  <si>
    <t>Nebenrechnung:</t>
  </si>
  <si>
    <r>
      <t>C(i</t>
    </r>
    <r>
      <rPr>
        <vertAlign val="superscript"/>
        <sz val="10"/>
        <rFont val="Helv"/>
      </rPr>
      <t>(k)</t>
    </r>
    <r>
      <rPr>
        <sz val="10"/>
        <rFont val="Helv"/>
      </rPr>
      <t>)</t>
    </r>
  </si>
  <si>
    <t>Kurs/Rendite Annuitätentilgung (sofortige Zins- u.Tilgungsverrechnung)</t>
  </si>
  <si>
    <t>Zahlungshöhe</t>
  </si>
  <si>
    <t>Anzahl der Zahlungen pro Jahr</t>
  </si>
  <si>
    <t>Zinsbindung in Jahren</t>
  </si>
  <si>
    <t>Nur eine Angabe (Auszahlungskurs oder Rendite)</t>
  </si>
  <si>
    <t>Rendite nach PAngV von 1985</t>
  </si>
  <si>
    <t>von Null verschieden. Die andere Größe wird dann</t>
  </si>
  <si>
    <t>berechnet.</t>
  </si>
  <si>
    <t>Auszahlungsbetrag</t>
  </si>
  <si>
    <t>Restschuld nach Zinsbindung</t>
  </si>
  <si>
    <t>Nebenrechnung                 k</t>
  </si>
  <si>
    <t>Kurs/Rendite bei Annuitätendarlehen sofortiger Zins- u.Tilgungsverrechnung</t>
  </si>
  <si>
    <t>Anfängl.Tilgungssatz</t>
  </si>
  <si>
    <t>Nur eine Angabe (entweder Ausszahlungskurs</t>
  </si>
  <si>
    <t>Die andere Angabe wird dann errechnet.</t>
  </si>
  <si>
    <t>Verwenden Sie zur Lösung Blatt Beisp. 6.5.3 mit folgenden Angaben:</t>
  </si>
  <si>
    <t>Bestimmung der zu tilgenden Stücke</t>
  </si>
  <si>
    <t>"Durchschnittliche Annuität":</t>
  </si>
  <si>
    <t>Ratenkredit</t>
  </si>
  <si>
    <t>Kredithöhe</t>
  </si>
  <si>
    <t>Pro Monat-Zinssatz</t>
  </si>
  <si>
    <t>einmal. Bearbeitungsgebühr</t>
  </si>
  <si>
    <t>Laufzeit in Monaten</t>
  </si>
  <si>
    <t>Einmalbetrag Restschuldversicherung</t>
  </si>
  <si>
    <t>mindestens einer dieser beiden</t>
  </si>
  <si>
    <t>monatliche Zahlung für RSV</t>
  </si>
  <si>
    <t>Werte ist in der Praxis Null.</t>
  </si>
  <si>
    <t>Monatsrate</t>
  </si>
  <si>
    <t>Sie muß gezahlt werden</t>
  </si>
  <si>
    <t>Jahre und</t>
  </si>
  <si>
    <t>Monate</t>
  </si>
  <si>
    <t>Nebenrechnung</t>
  </si>
  <si>
    <t>Monatliche Rate in Abhängigkeit der Laufzeit und des Kreditwunsches</t>
  </si>
  <si>
    <t>pro Monat      +</t>
  </si>
  <si>
    <t>einmalige Bearbeitungskosten</t>
  </si>
  <si>
    <t>Kredit-</t>
  </si>
  <si>
    <t>wunsch</t>
  </si>
  <si>
    <t>Kaufpreis- u. Renditeberechnungen bei festverzinslichen Wertpapieren</t>
  </si>
  <si>
    <t>Für</t>
  </si>
  <si>
    <t>Tag(e)</t>
  </si>
  <si>
    <t xml:space="preserve">Kurs </t>
  </si>
  <si>
    <t>Stückzinsen:</t>
  </si>
  <si>
    <t>(actual/actual)</t>
  </si>
  <si>
    <t>Fälligkeit</t>
  </si>
  <si>
    <t>Kurswert</t>
  </si>
  <si>
    <t xml:space="preserve"> + Stückzinsen</t>
  </si>
  <si>
    <t xml:space="preserve"> = Kaufpreis (ohne Gebühren)</t>
  </si>
  <si>
    <t xml:space="preserve"> + Courtage</t>
  </si>
  <si>
    <t xml:space="preserve"> + Gebühren</t>
  </si>
  <si>
    <t xml:space="preserve"> + Provision</t>
  </si>
  <si>
    <t xml:space="preserve"> + Abwicklungsgebühr</t>
  </si>
  <si>
    <t xml:space="preserve"> = Kaufpreis</t>
  </si>
  <si>
    <t xml:space="preserve"> + fremde Spesen</t>
  </si>
  <si>
    <t>Depotgebühren pro Jahr</t>
  </si>
  <si>
    <t xml:space="preserve">Depotgebühren </t>
  </si>
  <si>
    <t>Einlösegebühr Anleihe</t>
  </si>
  <si>
    <t>Rendite ohne Gebühren</t>
  </si>
  <si>
    <t>Einlösegebühr Zinsschein</t>
  </si>
  <si>
    <t>Rendite mit Gebühren u.Steuern</t>
  </si>
  <si>
    <t>Steuersatz</t>
  </si>
  <si>
    <t>(jeweils exp. Methode)</t>
  </si>
  <si>
    <t>Hinweis: Differenz Valutatag und Zinslaufbeginn muss kleiner als ein Jahr sein.</t>
  </si>
  <si>
    <t>Nebenrechnung für Rendite</t>
  </si>
  <si>
    <t>Noch volle Jahre</t>
  </si>
  <si>
    <t>Renditeberechnung für festverzinsliche Wertpapiere</t>
  </si>
  <si>
    <t>A</t>
  </si>
  <si>
    <t>B</t>
  </si>
  <si>
    <t>C</t>
  </si>
  <si>
    <t>Kursgewinne versteuern</t>
  </si>
  <si>
    <t>Erträge</t>
  </si>
  <si>
    <t>Nominalverzinsung</t>
  </si>
  <si>
    <r>
      <t>Aufgabe 6.2</t>
    </r>
    <r>
      <rPr>
        <sz val="10"/>
        <rFont val="Helv"/>
      </rPr>
      <t xml:space="preserve"> kann mit Blatt </t>
    </r>
    <r>
      <rPr>
        <b/>
        <sz val="10"/>
        <rFont val="Helv"/>
      </rPr>
      <t>Beisp. 6.4.1</t>
    </r>
    <r>
      <rPr>
        <sz val="10"/>
        <rFont val="Helv"/>
      </rPr>
      <t xml:space="preserve"> in dieser Excel-Datei gelöst werden.</t>
    </r>
  </si>
  <si>
    <t>davon tilgungsfrei</t>
  </si>
  <si>
    <t>Annuität zu Beginn:</t>
  </si>
  <si>
    <t>Lösung e)</t>
  </si>
  <si>
    <t>Annuität anschließend:</t>
  </si>
  <si>
    <t>Eingabemuster (bitte Eingabe in entprechendes Excel-Blatt)</t>
  </si>
  <si>
    <t>Sollen die Zahlen zwischendurch nicht gerundet werden, kann</t>
  </si>
  <si>
    <t>Eingabemuster</t>
  </si>
  <si>
    <t xml:space="preserve">Restschuld nach  </t>
  </si>
  <si>
    <t>Jahren</t>
  </si>
  <si>
    <t>Annuitätendarlehen mit jährlicher Zahlung</t>
  </si>
  <si>
    <t>nomineller Zinssatz</t>
  </si>
  <si>
    <t>anfänglicher Tilgungssatz</t>
  </si>
  <si>
    <t>Schuld  vollständig getilgt nach</t>
  </si>
  <si>
    <t>Schuld zur Hälfte getilgt nach</t>
  </si>
  <si>
    <t>Veränderung der Laufzeit bei monatlicher Zahlung im Vergleich zu jährlicher Zahlung</t>
  </si>
  <si>
    <t>Veränderung</t>
  </si>
  <si>
    <t>Aufg. 6.10a)</t>
  </si>
  <si>
    <t xml:space="preserve">Dieser Teil kann mit Excel-Blatt </t>
  </si>
  <si>
    <t>Beisp. 6.5.3</t>
  </si>
  <si>
    <t>gelöst werden.</t>
  </si>
  <si>
    <t>Prozentannuität ist (wegen 12 mal 2000 = 24000) 20%</t>
  </si>
  <si>
    <t xml:space="preserve">                 b)</t>
  </si>
  <si>
    <t>(Eingabe für jährliche Annuität 24000; für Monate: 48)</t>
  </si>
  <si>
    <t xml:space="preserve">                 c)</t>
  </si>
  <si>
    <t>Aufg. 6.11</t>
  </si>
  <si>
    <t xml:space="preserve">Diese Aufgabe kann mit Excel-Blatt </t>
  </si>
  <si>
    <t>Beisp. 6.3.3</t>
  </si>
  <si>
    <t>Aufg. 6.12</t>
  </si>
  <si>
    <t>Beisp. 6.3.2</t>
  </si>
  <si>
    <t>und</t>
  </si>
  <si>
    <t>Excel-Blatt</t>
  </si>
  <si>
    <t>Aufg. 6.13</t>
  </si>
  <si>
    <t>Zur Lösung von Aufgabe 6.10.13b ist Excel ungeeignet..</t>
  </si>
  <si>
    <t>Aufg. 6.14</t>
  </si>
  <si>
    <t>Anfangsschuld</t>
  </si>
  <si>
    <t>Jahre. Nur ganze Jahre erlaubt.</t>
  </si>
  <si>
    <t>des Darlehens, also</t>
  </si>
  <si>
    <t>1. Angebot</t>
  </si>
  <si>
    <t>2. Angebot</t>
  </si>
  <si>
    <t>Nomineller Zins</t>
  </si>
  <si>
    <t>Nur eine Angabe</t>
  </si>
  <si>
    <t>von Null verschieden</t>
  </si>
  <si>
    <t>Gesamtbetrag</t>
  </si>
  <si>
    <t>PAngV 1985</t>
  </si>
  <si>
    <t xml:space="preserve">&lt;- genau einer dieser beiden </t>
  </si>
  <si>
    <t>monatliche Zahlung</t>
  </si>
  <si>
    <t>&lt;- Werte muss Null sein.</t>
  </si>
  <si>
    <t>Der andere wird dann berechnet.</t>
  </si>
  <si>
    <t>Jahre (maximale Eingabe 40 Jahre)</t>
  </si>
  <si>
    <t>Sonderzahlung nach</t>
  </si>
  <si>
    <t>in Höhe von</t>
  </si>
  <si>
    <t>Annuität (jährlich)</t>
  </si>
  <si>
    <t>Restschuld am Ende der Zinsb.</t>
  </si>
  <si>
    <t>Im Tilgungsplan wird jeweils gerundet und</t>
  </si>
  <si>
    <t>mit gerundeten Zahlen weiter gerechnet.</t>
  </si>
  <si>
    <t>Restschuld direkt ausgerechnet:</t>
  </si>
  <si>
    <t>Effektivzinssatz ohne Sonderzahlung</t>
  </si>
  <si>
    <t>Kurs bei ieff PAngV 1985</t>
  </si>
  <si>
    <t>Kurs bei ieff PAngV (neu)</t>
  </si>
  <si>
    <t>Kaufpreis</t>
  </si>
  <si>
    <t>Zinszahlung</t>
  </si>
  <si>
    <t xml:space="preserve"> + Rückzahlung</t>
  </si>
  <si>
    <t>anf. Tilgungssatz</t>
  </si>
  <si>
    <t xml:space="preserve">Zinssatz </t>
  </si>
  <si>
    <t>Zahlungen pro Jahr</t>
  </si>
  <si>
    <t>zu zahlende</t>
  </si>
  <si>
    <t>5-Jahreszinssatz</t>
  </si>
  <si>
    <t>10-jahreszinssatz</t>
  </si>
  <si>
    <t>Kritischer Zinssatz</t>
  </si>
  <si>
    <t>(Faustformel)</t>
  </si>
  <si>
    <t>Kein Beispiel für Excel</t>
  </si>
  <si>
    <t xml:space="preserve">Annuität (jährlich): </t>
  </si>
  <si>
    <t>Es wird jedoch monatlich gezahlt.</t>
  </si>
  <si>
    <t xml:space="preserve">Effektivzinssatz nach PAngV </t>
  </si>
  <si>
    <t>oder Effektivzinssatz) von Null verschieden eintragen..</t>
  </si>
  <si>
    <t>Kurs/Effektivzins bei Annuitätendarlehen sofortiger Zins- u.Tilgungsverrechnung</t>
  </si>
  <si>
    <t>Nebenrechnung (Iterationen):</t>
  </si>
  <si>
    <t>Nur eine Angabe (Auszahlungskurs oder Effektivzinssatz)</t>
  </si>
  <si>
    <t>in 10 Jahren</t>
  </si>
  <si>
    <t>in 5 Jahren</t>
  </si>
  <si>
    <t>bei 5-jähriger Zinsbindung</t>
  </si>
  <si>
    <t xml:space="preserve">Nominalverzinsung </t>
  </si>
  <si>
    <t>bei 10-jähriger Zinsbindung</t>
  </si>
  <si>
    <t>anfangl. Tilgungssatz</t>
  </si>
  <si>
    <t>Diff.</t>
  </si>
  <si>
    <t>(bei 4%)</t>
  </si>
  <si>
    <t>zu zahlen.</t>
  </si>
  <si>
    <t>Zinsbindung von</t>
  </si>
  <si>
    <t>um</t>
  </si>
  <si>
    <t>auf über</t>
  </si>
  <si>
    <t>steigt</t>
  </si>
  <si>
    <t>Hilfsrechnungen</t>
  </si>
  <si>
    <t>Iteration zur Berechnung des Vergleichszinssatzes</t>
  </si>
  <si>
    <t>Wenn Sie die 10-jährige Zinsbindung wählen, haben Sie monatlich</t>
  </si>
  <si>
    <t>Wählen Sie stattdessen eine 5jährige Zinsbindung und zahlen den gleichen Monatsbetrag,</t>
  </si>
  <si>
    <r>
      <t xml:space="preserve">dann ist diese Entscheidung erst dann schlechter, wenn der </t>
    </r>
    <r>
      <rPr>
        <b/>
        <sz val="10"/>
        <rFont val="Arial"/>
        <family val="2"/>
      </rPr>
      <t xml:space="preserve">Nominalzins </t>
    </r>
    <r>
      <rPr>
        <sz val="10"/>
        <rFont val="Arial"/>
        <family val="2"/>
      </rPr>
      <t>für die zukünftige 5-jährige</t>
    </r>
  </si>
  <si>
    <t>Zahlenwerte werden auf zwei Dezinalstellen gerundet.</t>
  </si>
  <si>
    <t>Mit den gerundeten Zahlen wird weiter gerechnet.</t>
  </si>
  <si>
    <t>Anschlusszins</t>
  </si>
  <si>
    <t>10 Jahren</t>
  </si>
  <si>
    <t>Diffenernz zur</t>
  </si>
  <si>
    <t>Restschuld bei 10-</t>
  </si>
  <si>
    <t>jähriger Bindung</t>
  </si>
  <si>
    <t>Für Grafik</t>
  </si>
  <si>
    <t>(Annuitätendarlehen, 100% Auszahlung, monatl. Zahlung)</t>
  </si>
  <si>
    <t>Exakte Rechnung mit Formeln aus Satz 6.5.1</t>
  </si>
  <si>
    <t>Welche Zinsbindung ist günstiger?  5-Jährige oder 10-Jährige?</t>
  </si>
  <si>
    <t>Arbeitsblatt Beisp. 6.5.7b</t>
  </si>
  <si>
    <t xml:space="preserve">siehe auch exakte Rechnung im </t>
  </si>
  <si>
    <t>Beispiel 6.5.7 (Fortsetzung):</t>
  </si>
  <si>
    <t>Beisp. 6.5.3c</t>
  </si>
  <si>
    <t>Beisp. 6.5.3d</t>
  </si>
  <si>
    <r>
      <t>Aufgabe 6.3</t>
    </r>
    <r>
      <rPr>
        <sz val="10"/>
        <rFont val="Helv"/>
      </rPr>
      <t xml:space="preserve"> kann mit Blatt </t>
    </r>
    <r>
      <rPr>
        <b/>
        <sz val="10"/>
        <rFont val="Helv"/>
      </rPr>
      <t>Beisp. 6.5.3a und b</t>
    </r>
    <r>
      <rPr>
        <sz val="10"/>
        <rFont val="Helv"/>
      </rPr>
      <t xml:space="preserve"> gelöst werden bei folgender Eingabe</t>
    </r>
  </si>
  <si>
    <r>
      <t>Aufg. 6.6:</t>
    </r>
    <r>
      <rPr>
        <sz val="10"/>
        <rFont val="Helv"/>
      </rPr>
      <t xml:space="preserve"> Lösung in Blatt </t>
    </r>
    <r>
      <rPr>
        <b/>
        <sz val="10"/>
        <rFont val="Helv"/>
      </rPr>
      <t>Beisp. 6.5.5</t>
    </r>
    <r>
      <rPr>
        <sz val="10"/>
        <rFont val="Helv"/>
      </rPr>
      <t xml:space="preserve"> in dieser Datei.</t>
    </r>
  </si>
  <si>
    <r>
      <t>Aufg. 6.7</t>
    </r>
    <r>
      <rPr>
        <sz val="10"/>
        <rFont val="Helv"/>
      </rPr>
      <t xml:space="preserve"> kann mit Blatt </t>
    </r>
    <r>
      <rPr>
        <b/>
        <sz val="10"/>
        <rFont val="Helv"/>
      </rPr>
      <t>Beisp. 6.5.3a und b</t>
    </r>
    <r>
      <rPr>
        <sz val="10"/>
        <rFont val="Helv"/>
      </rPr>
      <t xml:space="preserve"> in dieser Exceldatei gelöst werden. </t>
    </r>
  </si>
  <si>
    <r>
      <t xml:space="preserve">Blatt </t>
    </r>
    <r>
      <rPr>
        <b/>
        <sz val="10"/>
        <rFont val="Helv"/>
      </rPr>
      <t>Beisp, 6,5,3a und b</t>
    </r>
    <r>
      <rPr>
        <sz val="10"/>
        <rFont val="Helv"/>
      </rPr>
      <t xml:space="preserve"> zur Lösung verwandt werden.</t>
    </r>
  </si>
  <si>
    <r>
      <t>Aufg. 6.5</t>
    </r>
    <r>
      <rPr>
        <sz val="10"/>
        <rFont val="Helv"/>
      </rPr>
      <t xml:space="preserve"> kann mit Blatt </t>
    </r>
    <r>
      <rPr>
        <b/>
        <sz val="10"/>
        <rFont val="Helv"/>
      </rPr>
      <t>Beisp. 6.5.3a und b</t>
    </r>
    <r>
      <rPr>
        <sz val="10"/>
        <rFont val="Helv"/>
      </rPr>
      <t xml:space="preserve"> in dieser Exceldatei gelöst werden. </t>
    </r>
  </si>
  <si>
    <t>der Datei zu Kapitel 2 ermittelt werden.</t>
  </si>
  <si>
    <t>Laufzeit in Jahren:</t>
  </si>
  <si>
    <t>(1 Ja, 2 nein)</t>
  </si>
  <si>
    <t>PAngV</t>
  </si>
  <si>
    <t>Insgesamt zu zahlen</t>
  </si>
  <si>
    <t>Effektiver Zinssatz (PAngV)</t>
  </si>
  <si>
    <t>Monatsrate auf 2 Dezimalst. runden</t>
  </si>
  <si>
    <t>Eingabe für Aufgabe 6.18</t>
  </si>
  <si>
    <t>ohne RSV</t>
  </si>
  <si>
    <t>mit RSV</t>
  </si>
  <si>
    <t>Beisp. 6.8.1</t>
  </si>
  <si>
    <t>In diesem Tabellenblatt stehen auch die</t>
  </si>
  <si>
    <t>Eingabe Aufg. 6.19</t>
  </si>
  <si>
    <t>Aufgabe 6.18 und Aufg. 6.19</t>
  </si>
  <si>
    <t>Nur zur Information</t>
  </si>
  <si>
    <t>Diese Zahlen müssen in obige Tabelle eingegeben werden.</t>
  </si>
  <si>
    <t xml:space="preserve">Diese Aufgaben können mit dem Tabellenblatt </t>
  </si>
  <si>
    <t>jeweils einzugebenden Datenwerte.</t>
  </si>
  <si>
    <t>Rendite nach PAngV</t>
  </si>
  <si>
    <t xml:space="preserve">Rendite nach PAngV </t>
  </si>
  <si>
    <t>Zinsen auf Bearbeitungskosten</t>
  </si>
  <si>
    <t>und andere</t>
  </si>
  <si>
    <t>Beisp. 6.6.1</t>
  </si>
  <si>
    <t>(Zins+Tilgung)</t>
  </si>
  <si>
    <t>Zahlungshöhe A</t>
  </si>
  <si>
    <t>Hinweis: Dividenden werden immer besteuert.</t>
  </si>
  <si>
    <t>nein</t>
  </si>
  <si>
    <t>Tilgungsplan bei monatlicher Rückzahlung (sofortige Zins- und Tilgungsverrechnung)</t>
  </si>
  <si>
    <t>Annuitätendarlehen mit monatlicher Rückzahlung (sofortige Zins- und Tilgungsverrechnung)</t>
  </si>
  <si>
    <t>Berechnung des Auszahlungskurses</t>
  </si>
  <si>
    <t>Effektiver Zinssatz nach PAngV</t>
  </si>
  <si>
    <t>(= Summe der Zahlungen plus Restschuld)</t>
  </si>
  <si>
    <t>PAngV  aktuell</t>
  </si>
  <si>
    <t>alte  PAngV von 1985</t>
  </si>
  <si>
    <t>Jahre, wenn sich Sollzinssatz bis zur vollständigen Rückzahlung nicht ändert..</t>
  </si>
  <si>
    <t>Zinssatz nach Zinsbindung</t>
  </si>
  <si>
    <t>Zahlung nach Zinsbindung</t>
  </si>
  <si>
    <t>auf zwei Dezimalstellen gerundet.</t>
  </si>
  <si>
    <t>Laufzeit nach Zinsbindung</t>
  </si>
  <si>
    <t>Monat(e)</t>
  </si>
  <si>
    <t>Die Schlusszahlung beträgt</t>
  </si>
  <si>
    <t>Gesamtlaufzeit</t>
  </si>
  <si>
    <t>Hilsrechnung für den eff. Zins (gesamt)</t>
  </si>
  <si>
    <t>Effektivzins (Gesamt):</t>
  </si>
  <si>
    <t>und kein Disagio.</t>
  </si>
  <si>
    <t>Summe aller Zinsen</t>
  </si>
  <si>
    <t>Tilgungsdarlehen mit Zahlungsaufschub</t>
  </si>
  <si>
    <t xml:space="preserve">Zinsen </t>
  </si>
  <si>
    <t>Zahlungsaufschub</t>
  </si>
  <si>
    <t>Anzahl der Tilgungen</t>
  </si>
  <si>
    <t>Beisp. 2.3.7</t>
  </si>
  <si>
    <t>Andreas Pfeifer</t>
  </si>
  <si>
    <t>Hinweise:</t>
  </si>
  <si>
    <t>Werte in den weißen Zellen der Arbeitsblätter können geändert werden.</t>
  </si>
  <si>
    <t>Am unteren Rand sehen Sie die Arbeitsblätter, die in dieser Datei enthalten sind.</t>
  </si>
  <si>
    <t>Alle Angaben ohne Gewähr</t>
  </si>
  <si>
    <t>Beispiel 6.5.4 (sofortige Zins- und Tilgungsverrechung):</t>
  </si>
  <si>
    <t>Diese Datei enthält Lösungen zu Beispielen und Übungsaufgaben aus</t>
  </si>
  <si>
    <t xml:space="preserve">"Finanzmathematik - Lehrbuch für Studium und Praxis"  </t>
  </si>
  <si>
    <t>von Andreas Pfeifer. Es ist erschienen im Verlag Europa-Lehrmittel.</t>
  </si>
  <si>
    <t>In diesem Buch finden Sie auch weitere Informationen zur Benutzung dieser Excel-Datei.</t>
  </si>
  <si>
    <t>WKN</t>
  </si>
  <si>
    <t>Bewertung festverzinslicher Bundeswertpapiere</t>
  </si>
  <si>
    <t>Valuta</t>
  </si>
  <si>
    <t>Kupon</t>
  </si>
  <si>
    <t>Laufzeit bis</t>
  </si>
  <si>
    <t>Kurs Kauf</t>
  </si>
  <si>
    <t>Kurs Verkauf</t>
  </si>
  <si>
    <t>ENBW</t>
  </si>
  <si>
    <t>eventuell die Achseneinteilungen der</t>
  </si>
  <si>
    <t>x- bzw. y-Achse angepasst werden.</t>
  </si>
  <si>
    <t>Hinweis:</t>
  </si>
  <si>
    <t xml:space="preserve">Bei Änderungen von Anleihewerten müssen </t>
  </si>
  <si>
    <t>Kapitel 6: Tilgungsrechnung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</si>
</sst>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;[Red]\-#,##0"/>
    <numFmt numFmtId="165" formatCode="#,##0.00;[Red]\-#,##0.00"/>
    <numFmt numFmtId="166" formatCode="0.0000%"/>
    <numFmt numFmtId="167" formatCode="0.000%"/>
    <numFmt numFmtId="168" formatCode="0.00000"/>
    <numFmt numFmtId="169" formatCode="General\ &quot;Monate&quot;"/>
    <numFmt numFmtId="170" formatCode="\(#,##0.00\)"/>
    <numFmt numFmtId="171" formatCode="#,##0.00000;\-#,##0.00"/>
    <numFmt numFmtId="172" formatCode="0.000"/>
    <numFmt numFmtId="173" formatCode="#,##0.000"/>
    <numFmt numFmtId="174" formatCode="0.0%"/>
    <numFmt numFmtId="175" formatCode="0.000000"/>
    <numFmt numFmtId="176" formatCode="0.0"/>
    <numFmt numFmtId="177" formatCode="0,000.00"/>
    <numFmt numFmtId="178" formatCode="0.0000000"/>
    <numFmt numFmtId="179" formatCode="0.00000%"/>
    <numFmt numFmtId="180" formatCode="0.000\ %"/>
    <numFmt numFmtId="181" formatCode="0.00000000"/>
    <numFmt numFmtId="182" formatCode="0.000000%"/>
    <numFmt numFmtId="183" formatCode="0.0000\ %"/>
    <numFmt numFmtId="184" formatCode="0.00000\ %"/>
    <numFmt numFmtId="185" formatCode="0.00\ %"/>
    <numFmt numFmtId="186" formatCode="#,##0.00000"/>
    <numFmt numFmtId="187" formatCode="0.000000\ %"/>
  </numFmts>
  <fonts count="20">
    <font>
      <sz val="10"/>
      <name val="Helv"/>
    </font>
    <font>
      <b/>
      <sz val="10"/>
      <name val="Helv"/>
    </font>
    <font>
      <sz val="10"/>
      <name val="Helv"/>
    </font>
    <font>
      <b/>
      <u/>
      <sz val="12"/>
      <name val="Helv"/>
    </font>
    <font>
      <sz val="10"/>
      <name val="MS Sans Serif"/>
      <family val="2"/>
    </font>
    <font>
      <b/>
      <u/>
      <sz val="10"/>
      <name val="Helv"/>
    </font>
    <font>
      <sz val="10"/>
      <name val="Arial"/>
      <family val="2"/>
    </font>
    <font>
      <vertAlign val="superscript"/>
      <sz val="10"/>
      <name val="Helv"/>
    </font>
    <font>
      <vertAlign val="subscript"/>
      <sz val="10"/>
      <name val="Helv"/>
    </font>
    <font>
      <sz val="10"/>
      <name val="LinePrinter"/>
    </font>
    <font>
      <b/>
      <sz val="8"/>
      <name val="LinePrinter"/>
    </font>
    <font>
      <sz val="8"/>
      <name val="LinePrinter"/>
    </font>
    <font>
      <sz val="8"/>
      <color indexed="81"/>
      <name val="Tahoma"/>
      <family val="2"/>
    </font>
    <font>
      <sz val="12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Helv"/>
    </font>
    <font>
      <b/>
      <sz val="12"/>
      <name val="Helv"/>
    </font>
    <font>
      <b/>
      <sz val="18"/>
      <name val="Helv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6" fillId="0" borderId="0"/>
  </cellStyleXfs>
  <cellXfs count="341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10" fontId="0" fillId="0" borderId="0" xfId="0" applyNumberFormat="1"/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4" fontId="0" fillId="2" borderId="0" xfId="0" applyNumberFormat="1" applyFill="1"/>
    <xf numFmtId="0" fontId="0" fillId="2" borderId="0" xfId="0" applyFill="1" applyAlignment="1">
      <alignment horizontal="right"/>
    </xf>
    <xf numFmtId="4" fontId="0" fillId="3" borderId="0" xfId="0" applyNumberFormat="1" applyFill="1"/>
    <xf numFmtId="10" fontId="0" fillId="3" borderId="0" xfId="0" applyNumberFormat="1" applyFill="1"/>
    <xf numFmtId="167" fontId="0" fillId="3" borderId="0" xfId="0" applyNumberFormat="1" applyFill="1"/>
    <xf numFmtId="167" fontId="0" fillId="2" borderId="0" xfId="0" applyNumberFormat="1" applyFill="1"/>
    <xf numFmtId="0" fontId="1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180" fontId="0" fillId="2" borderId="6" xfId="0" applyNumberFormat="1" applyFill="1" applyBorder="1"/>
    <xf numFmtId="4" fontId="0" fillId="3" borderId="7" xfId="0" applyNumberFormat="1" applyFill="1" applyBorder="1"/>
    <xf numFmtId="4" fontId="0" fillId="3" borderId="4" xfId="0" applyNumberFormat="1" applyFill="1" applyBorder="1"/>
    <xf numFmtId="0" fontId="0" fillId="3" borderId="4" xfId="0" applyFill="1" applyBorder="1"/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82" fontId="0" fillId="2" borderId="1" xfId="0" applyNumberFormat="1" applyFill="1" applyBorder="1"/>
    <xf numFmtId="181" fontId="0" fillId="2" borderId="1" xfId="0" applyNumberFormat="1" applyFill="1" applyBorder="1"/>
    <xf numFmtId="167" fontId="0" fillId="2" borderId="0" xfId="7" applyNumberFormat="1" applyFont="1" applyFill="1"/>
    <xf numFmtId="0" fontId="0" fillId="3" borderId="0" xfId="0" applyFill="1"/>
    <xf numFmtId="9" fontId="0" fillId="3" borderId="0" xfId="0" applyNumberFormat="1" applyFill="1"/>
    <xf numFmtId="0" fontId="0" fillId="2" borderId="8" xfId="0" applyFill="1" applyBorder="1" applyAlignment="1">
      <alignment horizontal="right"/>
    </xf>
    <xf numFmtId="0" fontId="0" fillId="2" borderId="8" xfId="0" applyFill="1" applyBorder="1"/>
    <xf numFmtId="167" fontId="0" fillId="3" borderId="0" xfId="7" applyNumberFormat="1" applyFont="1" applyFill="1"/>
    <xf numFmtId="180" fontId="0" fillId="0" borderId="0" xfId="0" applyNumberFormat="1"/>
    <xf numFmtId="175" fontId="0" fillId="0" borderId="0" xfId="0" applyNumberFormat="1"/>
    <xf numFmtId="178" fontId="0" fillId="0" borderId="0" xfId="0" applyNumberFormat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4" fontId="0" fillId="2" borderId="9" xfId="0" applyNumberFormat="1" applyFill="1" applyBorder="1"/>
    <xf numFmtId="4" fontId="0" fillId="2" borderId="10" xfId="0" applyNumberFormat="1" applyFill="1" applyBorder="1"/>
    <xf numFmtId="180" fontId="0" fillId="2" borderId="10" xfId="0" applyNumberFormat="1" applyFill="1" applyBorder="1"/>
    <xf numFmtId="9" fontId="0" fillId="3" borderId="1" xfId="0" applyNumberFormat="1" applyFill="1" applyBorder="1"/>
    <xf numFmtId="2" fontId="0" fillId="3" borderId="1" xfId="0" applyNumberFormat="1" applyFill="1" applyBorder="1"/>
    <xf numFmtId="0" fontId="3" fillId="2" borderId="0" xfId="0" applyFont="1" applyFill="1"/>
    <xf numFmtId="4" fontId="2" fillId="2" borderId="0" xfId="4" applyNumberFormat="1" applyFill="1"/>
    <xf numFmtId="9" fontId="0" fillId="2" borderId="0" xfId="0" applyNumberFormat="1" applyFill="1"/>
    <xf numFmtId="0" fontId="0" fillId="2" borderId="0" xfId="0" applyNumberFormat="1" applyFill="1"/>
    <xf numFmtId="3" fontId="2" fillId="2" borderId="0" xfId="4" applyNumberFormat="1" applyFill="1"/>
    <xf numFmtId="4" fontId="0" fillId="2" borderId="0" xfId="0" applyNumberFormat="1" applyFill="1" applyAlignment="1">
      <alignment horizontal="right"/>
    </xf>
    <xf numFmtId="4" fontId="2" fillId="3" borderId="0" xfId="4" applyNumberFormat="1" applyFill="1"/>
    <xf numFmtId="0" fontId="0" fillId="3" borderId="0" xfId="0" applyNumberFormat="1" applyFill="1"/>
    <xf numFmtId="172" fontId="0" fillId="2" borderId="0" xfId="0" applyNumberFormat="1" applyFill="1"/>
    <xf numFmtId="0" fontId="0" fillId="3" borderId="0" xfId="0" applyFill="1" applyAlignment="1">
      <alignment horizontal="right"/>
    </xf>
    <xf numFmtId="0" fontId="0" fillId="2" borderId="7" xfId="0" applyFill="1" applyBorder="1"/>
    <xf numFmtId="0" fontId="0" fillId="2" borderId="6" xfId="0" applyFill="1" applyBorder="1" applyAlignment="1">
      <alignment horizontal="right"/>
    </xf>
    <xf numFmtId="4" fontId="0" fillId="2" borderId="6" xfId="0" applyNumberFormat="1" applyFill="1" applyBorder="1" applyAlignment="1">
      <alignment horizontal="right"/>
    </xf>
    <xf numFmtId="0" fontId="5" fillId="2" borderId="0" xfId="0" applyFont="1" applyFill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4" fontId="2" fillId="2" borderId="0" xfId="1" applyNumberFormat="1" applyFill="1"/>
    <xf numFmtId="0" fontId="0" fillId="2" borderId="0" xfId="0" applyFill="1" applyBorder="1" applyAlignment="1">
      <alignment horizontal="right"/>
    </xf>
    <xf numFmtId="169" fontId="0" fillId="2" borderId="0" xfId="0" applyNumberFormat="1" applyFill="1" applyBorder="1"/>
    <xf numFmtId="0" fontId="0" fillId="2" borderId="0" xfId="0" applyFill="1" applyBorder="1"/>
    <xf numFmtId="4" fontId="0" fillId="2" borderId="8" xfId="0" applyNumberFormat="1" applyFill="1" applyBorder="1" applyAlignment="1">
      <alignment horizontal="right"/>
    </xf>
    <xf numFmtId="2" fontId="0" fillId="2" borderId="0" xfId="0" applyNumberFormat="1" applyFill="1"/>
    <xf numFmtId="4" fontId="2" fillId="3" borderId="11" xfId="1" applyNumberFormat="1" applyFill="1" applyBorder="1"/>
    <xf numFmtId="4" fontId="3" fillId="2" borderId="0" xfId="0" applyNumberFormat="1" applyFont="1" applyFill="1"/>
    <xf numFmtId="166" fontId="0" fillId="2" borderId="0" xfId="0" applyNumberFormat="1" applyFill="1"/>
    <xf numFmtId="4" fontId="2" fillId="2" borderId="0" xfId="2" applyNumberFormat="1" applyFill="1"/>
    <xf numFmtId="4" fontId="0" fillId="2" borderId="0" xfId="0" applyNumberFormat="1" applyFill="1" applyBorder="1" applyAlignment="1">
      <alignment horizontal="right"/>
    </xf>
    <xf numFmtId="170" fontId="0" fillId="2" borderId="0" xfId="0" applyNumberFormat="1" applyFill="1"/>
    <xf numFmtId="4" fontId="2" fillId="3" borderId="10" xfId="1" applyNumberFormat="1" applyFill="1" applyBorder="1"/>
    <xf numFmtId="0" fontId="6" fillId="0" borderId="0" xfId="9"/>
    <xf numFmtId="0" fontId="6" fillId="0" borderId="0" xfId="9" applyFont="1"/>
    <xf numFmtId="180" fontId="6" fillId="0" borderId="0" xfId="9" applyNumberFormat="1"/>
    <xf numFmtId="180" fontId="6" fillId="0" borderId="0" xfId="7" applyNumberFormat="1" applyFont="1"/>
    <xf numFmtId="0" fontId="11" fillId="0" borderId="0" xfId="12" applyFont="1"/>
    <xf numFmtId="0" fontId="6" fillId="2" borderId="0" xfId="9" applyFill="1"/>
    <xf numFmtId="0" fontId="6" fillId="2" borderId="1" xfId="9" applyFont="1" applyFill="1" applyBorder="1"/>
    <xf numFmtId="1" fontId="6" fillId="2" borderId="14" xfId="9" applyNumberFormat="1" applyFont="1" applyFill="1" applyBorder="1"/>
    <xf numFmtId="173" fontId="9" fillId="2" borderId="0" xfId="12" applyNumberFormat="1" applyFont="1" applyFill="1"/>
    <xf numFmtId="4" fontId="6" fillId="3" borderId="1" xfId="9" applyNumberFormat="1" applyFill="1" applyBorder="1"/>
    <xf numFmtId="10" fontId="6" fillId="3" borderId="1" xfId="9" applyNumberFormat="1" applyFill="1" applyBorder="1"/>
    <xf numFmtId="9" fontId="6" fillId="3" borderId="1" xfId="9" applyNumberFormat="1" applyFill="1" applyBorder="1"/>
    <xf numFmtId="0" fontId="6" fillId="3" borderId="1" xfId="9" applyNumberFormat="1" applyFill="1" applyBorder="1"/>
    <xf numFmtId="4" fontId="0" fillId="3" borderId="12" xfId="0" applyNumberFormat="1" applyFill="1" applyBorder="1"/>
    <xf numFmtId="166" fontId="0" fillId="3" borderId="0" xfId="0" applyNumberFormat="1" applyFill="1" applyBorder="1"/>
    <xf numFmtId="0" fontId="1" fillId="2" borderId="0" xfId="0" applyFont="1" applyFill="1" applyBorder="1"/>
    <xf numFmtId="0" fontId="0" fillId="3" borderId="0" xfId="0" applyFill="1" applyBorder="1"/>
    <xf numFmtId="0" fontId="1" fillId="2" borderId="3" xfId="0" applyFont="1" applyFill="1" applyBorder="1"/>
    <xf numFmtId="9" fontId="0" fillId="2" borderId="0" xfId="0" applyNumberFormat="1" applyFill="1" applyBorder="1"/>
    <xf numFmtId="167" fontId="0" fillId="2" borderId="0" xfId="0" applyNumberFormat="1" applyFill="1" applyBorder="1"/>
    <xf numFmtId="4" fontId="0" fillId="2" borderId="0" xfId="0" applyNumberFormat="1" applyFill="1" applyBorder="1"/>
    <xf numFmtId="166" fontId="0" fillId="2" borderId="9" xfId="0" applyNumberFormat="1" applyFill="1" applyBorder="1"/>
    <xf numFmtId="172" fontId="0" fillId="2" borderId="0" xfId="0" applyNumberFormat="1" applyFill="1" applyBorder="1"/>
    <xf numFmtId="180" fontId="0" fillId="2" borderId="8" xfId="0" applyNumberFormat="1" applyFill="1" applyBorder="1"/>
    <xf numFmtId="179" fontId="0" fillId="0" borderId="0" xfId="0" applyNumberFormat="1"/>
    <xf numFmtId="0" fontId="1" fillId="0" borderId="0" xfId="0" applyFont="1" applyAlignment="1"/>
    <xf numFmtId="0" fontId="0" fillId="0" borderId="0" xfId="0" applyAlignment="1"/>
    <xf numFmtId="10" fontId="2" fillId="0" borderId="0" xfId="7" applyNumberFormat="1"/>
    <xf numFmtId="182" fontId="2" fillId="0" borderId="0" xfId="7" applyNumberFormat="1"/>
    <xf numFmtId="167" fontId="0" fillId="2" borderId="1" xfId="0" applyNumberFormat="1" applyFill="1" applyBorder="1"/>
    <xf numFmtId="4" fontId="2" fillId="2" borderId="8" xfId="4" applyNumberFormat="1" applyFill="1" applyBorder="1"/>
    <xf numFmtId="177" fontId="0" fillId="2" borderId="0" xfId="0" applyNumberFormat="1" applyFill="1"/>
    <xf numFmtId="0" fontId="0" fillId="2" borderId="15" xfId="0" applyFill="1" applyBorder="1"/>
    <xf numFmtId="3" fontId="2" fillId="2" borderId="0" xfId="1" applyNumberFormat="1" applyFill="1"/>
    <xf numFmtId="4" fontId="2" fillId="3" borderId="15" xfId="1" applyNumberFormat="1" applyFill="1" applyBorder="1"/>
    <xf numFmtId="0" fontId="0" fillId="3" borderId="15" xfId="0" applyFill="1" applyBorder="1"/>
    <xf numFmtId="4" fontId="2" fillId="3" borderId="0" xfId="1" applyNumberFormat="1" applyFill="1"/>
    <xf numFmtId="0" fontId="0" fillId="2" borderId="7" xfId="0" applyFill="1" applyBorder="1" applyAlignment="1">
      <alignment horizontal="right"/>
    </xf>
    <xf numFmtId="9" fontId="6" fillId="0" borderId="0" xfId="9" applyNumberFormat="1"/>
    <xf numFmtId="180" fontId="0" fillId="2" borderId="0" xfId="0" applyNumberFormat="1" applyFill="1"/>
    <xf numFmtId="184" fontId="0" fillId="2" borderId="0" xfId="0" applyNumberFormat="1" applyFill="1"/>
    <xf numFmtId="0" fontId="2" fillId="3" borderId="0" xfId="1" applyNumberFormat="1" applyFill="1"/>
    <xf numFmtId="0" fontId="0" fillId="2" borderId="0" xfId="0" applyFill="1" applyAlignment="1">
      <alignment horizontal="centerContinuous"/>
    </xf>
    <xf numFmtId="0" fontId="1" fillId="2" borderId="0" xfId="0" applyFont="1" applyFill="1" applyAlignment="1"/>
    <xf numFmtId="167" fontId="2" fillId="3" borderId="0" xfId="1" applyNumberFormat="1" applyFill="1"/>
    <xf numFmtId="167" fontId="0" fillId="3" borderId="1" xfId="0" applyNumberFormat="1" applyFill="1" applyBorder="1"/>
    <xf numFmtId="4" fontId="0" fillId="3" borderId="1" xfId="0" applyNumberFormat="1" applyFill="1" applyBorder="1"/>
    <xf numFmtId="14" fontId="0" fillId="3" borderId="1" xfId="0" applyNumberFormat="1" applyFill="1" applyBorder="1"/>
    <xf numFmtId="14" fontId="0" fillId="2" borderId="6" xfId="0" applyNumberFormat="1" applyFill="1" applyBorder="1"/>
    <xf numFmtId="0" fontId="0" fillId="3" borderId="1" xfId="0" applyNumberFormat="1" applyFill="1" applyBorder="1"/>
    <xf numFmtId="14" fontId="0" fillId="2" borderId="0" xfId="0" applyNumberFormat="1" applyFill="1" applyBorder="1"/>
    <xf numFmtId="14" fontId="0" fillId="2" borderId="3" xfId="0" applyNumberFormat="1" applyFill="1" applyBorder="1"/>
    <xf numFmtId="0" fontId="0" fillId="2" borderId="9" xfId="0" applyFill="1" applyBorder="1" applyAlignment="1">
      <alignment horizontal="right"/>
    </xf>
    <xf numFmtId="14" fontId="0" fillId="2" borderId="5" xfId="0" applyNumberFormat="1" applyFill="1" applyBorder="1"/>
    <xf numFmtId="14" fontId="0" fillId="2" borderId="4" xfId="0" applyNumberFormat="1" applyFill="1" applyBorder="1"/>
    <xf numFmtId="0" fontId="2" fillId="0" borderId="0" xfId="7" applyNumberFormat="1"/>
    <xf numFmtId="14" fontId="0" fillId="2" borderId="8" xfId="0" applyNumberFormat="1" applyFill="1" applyBorder="1"/>
    <xf numFmtId="0" fontId="0" fillId="2" borderId="3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0" xfId="8" applyFont="1" applyFill="1"/>
    <xf numFmtId="0" fontId="2" fillId="2" borderId="0" xfId="8" applyFill="1"/>
    <xf numFmtId="0" fontId="2" fillId="0" borderId="0" xfId="8"/>
    <xf numFmtId="0" fontId="2" fillId="2" borderId="1" xfId="8" applyFill="1" applyBorder="1"/>
    <xf numFmtId="14" fontId="2" fillId="3" borderId="1" xfId="8" applyNumberFormat="1" applyFont="1" applyFill="1" applyBorder="1"/>
    <xf numFmtId="14" fontId="2" fillId="3" borderId="1" xfId="8" applyNumberFormat="1" applyFill="1" applyBorder="1"/>
    <xf numFmtId="0" fontId="2" fillId="2" borderId="0" xfId="8" applyFont="1" applyFill="1"/>
    <xf numFmtId="2" fontId="2" fillId="3" borderId="1" xfId="8" applyNumberFormat="1" applyFill="1" applyBorder="1"/>
    <xf numFmtId="2" fontId="2" fillId="2" borderId="0" xfId="8" applyNumberFormat="1" applyFill="1"/>
    <xf numFmtId="0" fontId="2" fillId="2" borderId="1" xfId="8" applyFont="1" applyFill="1" applyBorder="1"/>
    <xf numFmtId="167" fontId="2" fillId="3" borderId="1" xfId="8" applyNumberFormat="1" applyFill="1" applyBorder="1"/>
    <xf numFmtId="4" fontId="2" fillId="2" borderId="0" xfId="8" applyNumberFormat="1" applyFill="1"/>
    <xf numFmtId="4" fontId="2" fillId="3" borderId="1" xfId="8" applyNumberFormat="1" applyFill="1" applyBorder="1"/>
    <xf numFmtId="2" fontId="2" fillId="2" borderId="8" xfId="8" applyNumberFormat="1" applyFill="1" applyBorder="1"/>
    <xf numFmtId="14" fontId="2" fillId="2" borderId="0" xfId="8" applyNumberFormat="1" applyFill="1"/>
    <xf numFmtId="4" fontId="2" fillId="3" borderId="1" xfId="8" applyNumberFormat="1" applyFont="1" applyFill="1" applyBorder="1"/>
    <xf numFmtId="4" fontId="2" fillId="2" borderId="16" xfId="8" applyNumberFormat="1" applyFill="1" applyBorder="1"/>
    <xf numFmtId="180" fontId="2" fillId="2" borderId="0" xfId="8" applyNumberFormat="1" applyFill="1"/>
    <xf numFmtId="10" fontId="2" fillId="2" borderId="0" xfId="8" applyNumberFormat="1" applyFill="1"/>
    <xf numFmtId="9" fontId="2" fillId="3" borderId="1" xfId="8" applyNumberFormat="1" applyFill="1" applyBorder="1"/>
    <xf numFmtId="0" fontId="2" fillId="2" borderId="0" xfId="8" applyFont="1" applyFill="1" applyBorder="1"/>
    <xf numFmtId="9" fontId="2" fillId="2" borderId="0" xfId="8" applyNumberFormat="1" applyFill="1" applyBorder="1"/>
    <xf numFmtId="0" fontId="2" fillId="2" borderId="0" xfId="8" applyFill="1" applyBorder="1"/>
    <xf numFmtId="0" fontId="2" fillId="0" borderId="0" xfId="8" applyFont="1"/>
    <xf numFmtId="10" fontId="2" fillId="0" borderId="0" xfId="8" applyNumberFormat="1"/>
    <xf numFmtId="10" fontId="0" fillId="3" borderId="1" xfId="0" applyNumberFormat="1" applyFill="1" applyBorder="1"/>
    <xf numFmtId="4" fontId="0" fillId="2" borderId="1" xfId="0" applyNumberFormat="1" applyFill="1" applyBorder="1"/>
    <xf numFmtId="0" fontId="0" fillId="0" borderId="1" xfId="0" applyBorder="1" applyAlignment="1">
      <alignment horizontal="right"/>
    </xf>
    <xf numFmtId="180" fontId="0" fillId="0" borderId="1" xfId="0" applyNumberFormat="1" applyBorder="1"/>
    <xf numFmtId="171" fontId="0" fillId="0" borderId="1" xfId="0" applyNumberFormat="1" applyBorder="1"/>
    <xf numFmtId="173" fontId="0" fillId="2" borderId="0" xfId="0" applyNumberFormat="1" applyFill="1"/>
    <xf numFmtId="173" fontId="0" fillId="3" borderId="0" xfId="0" applyNumberFormat="1" applyFill="1"/>
    <xf numFmtId="180" fontId="0" fillId="3" borderId="0" xfId="0" applyNumberFormat="1" applyFill="1"/>
    <xf numFmtId="2" fontId="2" fillId="0" borderId="1" xfId="7" applyNumberFormat="1" applyBorder="1"/>
    <xf numFmtId="167" fontId="2" fillId="2" borderId="0" xfId="7" applyNumberFormat="1" applyFill="1" applyBorder="1"/>
    <xf numFmtId="167" fontId="2" fillId="2" borderId="9" xfId="7" applyNumberFormat="1" applyFill="1" applyBorder="1"/>
    <xf numFmtId="167" fontId="2" fillId="2" borderId="8" xfId="7" applyNumberFormat="1" applyFill="1" applyBorder="1"/>
    <xf numFmtId="167" fontId="2" fillId="2" borderId="10" xfId="7" applyNumberFormat="1" applyFill="1" applyBorder="1"/>
    <xf numFmtId="0" fontId="0" fillId="2" borderId="13" xfId="0" applyFill="1" applyBorder="1" applyAlignment="1">
      <alignment horizontal="centerContinuous"/>
    </xf>
    <xf numFmtId="0" fontId="0" fillId="2" borderId="14" xfId="0" applyFill="1" applyBorder="1" applyAlignment="1">
      <alignment horizontal="centerContinuous"/>
    </xf>
    <xf numFmtId="0" fontId="0" fillId="2" borderId="15" xfId="0" applyFill="1" applyBorder="1" applyAlignment="1">
      <alignment horizontal="centerContinuous"/>
    </xf>
    <xf numFmtId="9" fontId="0" fillId="2" borderId="2" xfId="0" applyNumberFormat="1" applyFill="1" applyBorder="1" applyAlignment="1">
      <alignment horizontal="centerContinuous"/>
    </xf>
    <xf numFmtId="9" fontId="0" fillId="2" borderId="11" xfId="0" applyNumberFormat="1" applyFill="1" applyBorder="1" applyAlignment="1">
      <alignment horizontal="centerContinuous"/>
    </xf>
    <xf numFmtId="9" fontId="0" fillId="2" borderId="5" xfId="0" applyNumberFormat="1" applyFill="1" applyBorder="1" applyAlignment="1">
      <alignment horizontal="centerContinuous" wrapText="1"/>
    </xf>
    <xf numFmtId="9" fontId="0" fillId="2" borderId="10" xfId="0" applyNumberFormat="1" applyFill="1" applyBorder="1" applyAlignment="1">
      <alignment horizontal="centerContinuous" wrapText="1"/>
    </xf>
    <xf numFmtId="9" fontId="0" fillId="2" borderId="13" xfId="0" applyNumberFormat="1" applyFill="1" applyBorder="1" applyAlignment="1">
      <alignment horizontal="centerContinuous"/>
    </xf>
    <xf numFmtId="9" fontId="0" fillId="2" borderId="14" xfId="0" applyNumberFormat="1" applyFill="1" applyBorder="1" applyAlignment="1">
      <alignment horizontal="centerContinuous"/>
    </xf>
    <xf numFmtId="9" fontId="0" fillId="2" borderId="15" xfId="0" applyNumberFormat="1" applyFill="1" applyBorder="1" applyAlignment="1">
      <alignment horizontal="centerContinuous"/>
    </xf>
    <xf numFmtId="174" fontId="0" fillId="2" borderId="0" xfId="0" applyNumberFormat="1" applyFill="1"/>
    <xf numFmtId="176" fontId="0" fillId="2" borderId="0" xfId="0" applyNumberFormat="1" applyFill="1"/>
    <xf numFmtId="174" fontId="0" fillId="3" borderId="1" xfId="0" applyNumberFormat="1" applyFill="1" applyBorder="1"/>
    <xf numFmtId="167" fontId="0" fillId="3" borderId="0" xfId="0" applyNumberFormat="1" applyFill="1" applyBorder="1"/>
    <xf numFmtId="0" fontId="0" fillId="2" borderId="2" xfId="0" applyFill="1" applyBorder="1" applyAlignment="1">
      <alignment horizontal="right"/>
    </xf>
    <xf numFmtId="0" fontId="10" fillId="2" borderId="0" xfId="12" applyFont="1" applyFill="1"/>
    <xf numFmtId="0" fontId="11" fillId="2" borderId="0" xfId="12" applyFont="1" applyFill="1"/>
    <xf numFmtId="0" fontId="11" fillId="2" borderId="0" xfId="12" applyFont="1" applyFill="1" applyAlignment="1">
      <alignment horizontal="right"/>
    </xf>
    <xf numFmtId="0" fontId="11" fillId="2" borderId="2" xfId="12" applyFont="1" applyFill="1" applyBorder="1" applyAlignment="1">
      <alignment horizontal="right"/>
    </xf>
    <xf numFmtId="0" fontId="11" fillId="2" borderId="4" xfId="12" applyFont="1" applyFill="1" applyBorder="1" applyAlignment="1">
      <alignment horizontal="center"/>
    </xf>
    <xf numFmtId="0" fontId="11" fillId="2" borderId="9" xfId="12" applyFont="1" applyFill="1" applyBorder="1" applyAlignment="1">
      <alignment horizontal="center"/>
    </xf>
    <xf numFmtId="0" fontId="11" fillId="2" borderId="5" xfId="12" applyFont="1" applyFill="1" applyBorder="1" applyAlignment="1">
      <alignment horizontal="right"/>
    </xf>
    <xf numFmtId="0" fontId="11" fillId="2" borderId="6" xfId="12" applyFont="1" applyFill="1" applyBorder="1" applyAlignment="1">
      <alignment horizontal="center"/>
    </xf>
    <xf numFmtId="0" fontId="11" fillId="2" borderId="10" xfId="12" applyFont="1" applyFill="1" applyBorder="1" applyAlignment="1">
      <alignment horizontal="center"/>
    </xf>
    <xf numFmtId="4" fontId="11" fillId="2" borderId="1" xfId="3" applyNumberFormat="1" applyFont="1" applyFill="1" applyBorder="1"/>
    <xf numFmtId="0" fontId="0" fillId="2" borderId="0" xfId="7" applyNumberFormat="1" applyFont="1" applyFill="1" applyBorder="1"/>
    <xf numFmtId="180" fontId="0" fillId="2" borderId="0" xfId="0" applyNumberFormat="1" applyFill="1" applyBorder="1"/>
    <xf numFmtId="3" fontId="0" fillId="3" borderId="1" xfId="0" applyNumberFormat="1" applyFill="1" applyBorder="1"/>
    <xf numFmtId="0" fontId="0" fillId="2" borderId="5" xfId="0" applyFill="1" applyBorder="1" applyAlignment="1">
      <alignment horizontal="right"/>
    </xf>
    <xf numFmtId="4" fontId="0" fillId="2" borderId="8" xfId="0" applyNumberFormat="1" applyFill="1" applyBorder="1"/>
    <xf numFmtId="0" fontId="0" fillId="2" borderId="6" xfId="0" applyFill="1" applyBorder="1"/>
    <xf numFmtId="4" fontId="0" fillId="2" borderId="6" xfId="0" applyNumberFormat="1" applyFill="1" applyBorder="1"/>
    <xf numFmtId="4" fontId="0" fillId="2" borderId="0" xfId="0" applyNumberFormat="1" applyFill="1" applyAlignment="1">
      <alignment horizontal="left"/>
    </xf>
    <xf numFmtId="0" fontId="6" fillId="2" borderId="0" xfId="9" applyFont="1" applyFill="1"/>
    <xf numFmtId="183" fontId="0" fillId="2" borderId="0" xfId="0" applyNumberFormat="1" applyFill="1"/>
    <xf numFmtId="10" fontId="0" fillId="2" borderId="0" xfId="7" applyNumberFormat="1" applyFont="1" applyFill="1"/>
    <xf numFmtId="185" fontId="1" fillId="2" borderId="0" xfId="0" applyNumberFormat="1" applyFont="1" applyFill="1"/>
    <xf numFmtId="185" fontId="0" fillId="0" borderId="0" xfId="0" applyNumberFormat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8" fontId="0" fillId="2" borderId="12" xfId="0" applyNumberFormat="1" applyFill="1" applyBorder="1"/>
    <xf numFmtId="0" fontId="0" fillId="2" borderId="2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4" fontId="2" fillId="2" borderId="0" xfId="2" applyNumberFormat="1" applyFill="1" applyBorder="1"/>
    <xf numFmtId="0" fontId="1" fillId="2" borderId="2" xfId="0" applyFont="1" applyFill="1" applyBorder="1"/>
    <xf numFmtId="9" fontId="0" fillId="3" borderId="0" xfId="0" applyNumberFormat="1" applyFill="1" applyBorder="1"/>
    <xf numFmtId="172" fontId="0" fillId="3" borderId="0" xfId="0" applyNumberFormat="1" applyFill="1" applyBorder="1"/>
    <xf numFmtId="180" fontId="1" fillId="2" borderId="0" xfId="0" applyNumberFormat="1" applyFont="1" applyFill="1" applyBorder="1"/>
    <xf numFmtId="3" fontId="11" fillId="3" borderId="13" xfId="12" applyNumberFormat="1" applyFont="1" applyFill="1" applyBorder="1"/>
    <xf numFmtId="3" fontId="11" fillId="3" borderId="5" xfId="12" applyNumberFormat="1" applyFont="1" applyFill="1" applyBorder="1"/>
    <xf numFmtId="0" fontId="11" fillId="3" borderId="7" xfId="12" applyFont="1" applyFill="1" applyBorder="1" applyAlignment="1">
      <alignment horizontal="center"/>
    </xf>
    <xf numFmtId="0" fontId="11" fillId="3" borderId="11" xfId="12" applyFont="1" applyFill="1" applyBorder="1" applyAlignment="1">
      <alignment horizontal="center"/>
    </xf>
    <xf numFmtId="10" fontId="11" fillId="3" borderId="1" xfId="12" applyNumberFormat="1" applyFont="1" applyFill="1" applyBorder="1"/>
    <xf numFmtId="9" fontId="11" fillId="3" borderId="1" xfId="12" applyNumberFormat="1" applyFont="1" applyFill="1" applyBorder="1"/>
    <xf numFmtId="167" fontId="0" fillId="0" borderId="0" xfId="0" applyNumberFormat="1"/>
    <xf numFmtId="166" fontId="0" fillId="2" borderId="0" xfId="7" applyNumberFormat="1" applyFont="1" applyFill="1"/>
    <xf numFmtId="0" fontId="0" fillId="3" borderId="0" xfId="0" applyFill="1" applyBorder="1" applyAlignment="1">
      <alignment horizontal="right"/>
    </xf>
    <xf numFmtId="0" fontId="2" fillId="2" borderId="0" xfId="0" applyFont="1" applyFill="1"/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0" xfId="7" applyNumberFormat="1" applyFill="1"/>
    <xf numFmtId="0" fontId="0" fillId="2" borderId="10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right"/>
    </xf>
    <xf numFmtId="4" fontId="0" fillId="2" borderId="7" xfId="0" applyNumberFormat="1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169" fontId="0" fillId="2" borderId="14" xfId="0" applyNumberFormat="1" applyFill="1" applyBorder="1"/>
    <xf numFmtId="4" fontId="0" fillId="2" borderId="8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7" fontId="0" fillId="3" borderId="15" xfId="0" applyNumberFormat="1" applyFill="1" applyBorder="1"/>
    <xf numFmtId="10" fontId="2" fillId="2" borderId="0" xfId="7" applyNumberFormat="1" applyFill="1"/>
    <xf numFmtId="2" fontId="0" fillId="0" borderId="0" xfId="0" applyNumberFormat="1"/>
    <xf numFmtId="2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2" fontId="0" fillId="2" borderId="11" xfId="0" applyNumberFormat="1" applyFill="1" applyBorder="1"/>
    <xf numFmtId="167" fontId="0" fillId="2" borderId="11" xfId="7" applyNumberFormat="1" applyFont="1" applyFill="1" applyBorder="1"/>
    <xf numFmtId="167" fontId="0" fillId="2" borderId="9" xfId="7" applyNumberFormat="1" applyFont="1" applyFill="1" applyBorder="1"/>
    <xf numFmtId="167" fontId="0" fillId="2" borderId="10" xfId="0" applyNumberFormat="1" applyFill="1" applyBorder="1"/>
    <xf numFmtId="182" fontId="1" fillId="2" borderId="1" xfId="0" applyNumberFormat="1" applyFont="1" applyFill="1" applyBorder="1"/>
    <xf numFmtId="10" fontId="0" fillId="3" borderId="3" xfId="7" applyNumberFormat="1" applyFont="1" applyFill="1" applyBorder="1"/>
    <xf numFmtId="2" fontId="0" fillId="2" borderId="9" xfId="0" applyNumberFormat="1" applyFill="1" applyBorder="1"/>
    <xf numFmtId="10" fontId="0" fillId="3" borderId="3" xfId="0" applyNumberFormat="1" applyFill="1" applyBorder="1"/>
    <xf numFmtId="10" fontId="1" fillId="3" borderId="3" xfId="0" applyNumberFormat="1" applyFont="1" applyFill="1" applyBorder="1"/>
    <xf numFmtId="2" fontId="1" fillId="2" borderId="9" xfId="0" applyNumberFormat="1" applyFont="1" applyFill="1" applyBorder="1"/>
    <xf numFmtId="10" fontId="0" fillId="3" borderId="5" xfId="0" applyNumberFormat="1" applyFill="1" applyBorder="1"/>
    <xf numFmtId="2" fontId="0" fillId="2" borderId="10" xfId="0" applyNumberFormat="1" applyFill="1" applyBorder="1"/>
    <xf numFmtId="174" fontId="0" fillId="2" borderId="3" xfId="0" applyNumberFormat="1" applyFill="1" applyBorder="1"/>
    <xf numFmtId="174" fontId="0" fillId="2" borderId="5" xfId="0" applyNumberFormat="1" applyFill="1" applyBorder="1"/>
    <xf numFmtId="174" fontId="0" fillId="2" borderId="13" xfId="0" applyNumberFormat="1" applyFill="1" applyBorder="1"/>
    <xf numFmtId="174" fontId="1" fillId="2" borderId="0" xfId="0" applyNumberFormat="1" applyFont="1" applyFill="1"/>
    <xf numFmtId="0" fontId="14" fillId="2" borderId="1" xfId="9" applyFont="1" applyFill="1" applyBorder="1"/>
    <xf numFmtId="185" fontId="14" fillId="2" borderId="1" xfId="12" applyNumberFormat="1" applyFont="1" applyFill="1" applyBorder="1"/>
    <xf numFmtId="4" fontId="6" fillId="3" borderId="1" xfId="9" applyNumberFormat="1" applyFont="1" applyFill="1" applyBorder="1"/>
    <xf numFmtId="10" fontId="6" fillId="3" borderId="1" xfId="9" applyNumberFormat="1" applyFont="1" applyFill="1" applyBorder="1"/>
    <xf numFmtId="9" fontId="6" fillId="3" borderId="1" xfId="9" applyNumberFormat="1" applyFont="1" applyFill="1" applyBorder="1"/>
    <xf numFmtId="0" fontId="6" fillId="3" borderId="1" xfId="9" applyNumberFormat="1" applyFont="1" applyFill="1" applyBorder="1"/>
    <xf numFmtId="0" fontId="6" fillId="2" borderId="0" xfId="9" applyFont="1" applyFill="1" applyBorder="1"/>
    <xf numFmtId="2" fontId="6" fillId="3" borderId="1" xfId="9" applyNumberFormat="1" applyFont="1" applyFill="1" applyBorder="1"/>
    <xf numFmtId="0" fontId="6" fillId="2" borderId="13" xfId="9" applyFont="1" applyFill="1" applyBorder="1"/>
    <xf numFmtId="0" fontId="6" fillId="2" borderId="14" xfId="9" applyFont="1" applyFill="1" applyBorder="1"/>
    <xf numFmtId="0" fontId="6" fillId="2" borderId="15" xfId="9" applyFont="1" applyFill="1" applyBorder="1"/>
    <xf numFmtId="167" fontId="0" fillId="3" borderId="11" xfId="0" applyNumberFormat="1" applyFill="1" applyBorder="1"/>
    <xf numFmtId="4" fontId="2" fillId="3" borderId="11" xfId="2" applyNumberFormat="1" applyFill="1" applyBorder="1"/>
    <xf numFmtId="0" fontId="15" fillId="2" borderId="0" xfId="10" applyFont="1" applyFill="1"/>
    <xf numFmtId="0" fontId="6" fillId="2" borderId="0" xfId="10" applyFill="1"/>
    <xf numFmtId="0" fontId="6" fillId="0" borderId="0" xfId="10"/>
    <xf numFmtId="0" fontId="14" fillId="2" borderId="0" xfId="10" applyFont="1" applyFill="1"/>
    <xf numFmtId="0" fontId="6" fillId="2" borderId="7" xfId="10" applyFill="1" applyBorder="1" applyAlignment="1">
      <alignment horizontal="right"/>
    </xf>
    <xf numFmtId="0" fontId="6" fillId="2" borderId="1" xfId="10" applyFill="1" applyBorder="1"/>
    <xf numFmtId="4" fontId="6" fillId="3" borderId="1" xfId="10" applyNumberFormat="1" applyFill="1" applyBorder="1"/>
    <xf numFmtId="0" fontId="6" fillId="2" borderId="6" xfId="10" applyFill="1" applyBorder="1" applyAlignment="1">
      <alignment horizontal="right"/>
    </xf>
    <xf numFmtId="167" fontId="6" fillId="3" borderId="1" xfId="10" applyNumberFormat="1" applyFill="1" applyBorder="1"/>
    <xf numFmtId="4" fontId="6" fillId="2" borderId="1" xfId="10" applyNumberFormat="1" applyFill="1" applyBorder="1" applyAlignment="1">
      <alignment horizontal="right"/>
    </xf>
    <xf numFmtId="4" fontId="14" fillId="2" borderId="1" xfId="10" applyNumberFormat="1" applyFont="1" applyFill="1" applyBorder="1" applyAlignment="1">
      <alignment horizontal="right"/>
    </xf>
    <xf numFmtId="4" fontId="14" fillId="2" borderId="7" xfId="10" applyNumberFormat="1" applyFont="1" applyFill="1" applyBorder="1" applyAlignment="1">
      <alignment horizontal="right"/>
    </xf>
    <xf numFmtId="0" fontId="6" fillId="2" borderId="1" xfId="10" applyFill="1" applyBorder="1" applyAlignment="1">
      <alignment horizontal="right"/>
    </xf>
    <xf numFmtId="4" fontId="6" fillId="2" borderId="15" xfId="10" applyNumberFormat="1" applyFill="1" applyBorder="1" applyAlignment="1">
      <alignment horizontal="right"/>
    </xf>
    <xf numFmtId="0" fontId="6" fillId="2" borderId="0" xfId="10" applyFill="1" applyAlignment="1">
      <alignment horizontal="right"/>
    </xf>
    <xf numFmtId="4" fontId="6" fillId="2" borderId="8" xfId="10" applyNumberFormat="1" applyFill="1" applyBorder="1" applyAlignment="1">
      <alignment horizontal="right"/>
    </xf>
    <xf numFmtId="0" fontId="6" fillId="2" borderId="15" xfId="10" applyFill="1" applyBorder="1"/>
    <xf numFmtId="2" fontId="6" fillId="2" borderId="0" xfId="10" applyNumberFormat="1" applyFill="1"/>
    <xf numFmtId="167" fontId="6" fillId="2" borderId="0" xfId="10" applyNumberFormat="1" applyFill="1"/>
    <xf numFmtId="10" fontId="6" fillId="2" borderId="0" xfId="10" applyNumberFormat="1" applyFill="1"/>
    <xf numFmtId="10" fontId="14" fillId="2" borderId="0" xfId="10" applyNumberFormat="1" applyFont="1" applyFill="1"/>
    <xf numFmtId="9" fontId="6" fillId="0" borderId="0" xfId="10" applyNumberFormat="1"/>
    <xf numFmtId="4" fontId="6" fillId="0" borderId="0" xfId="10" applyNumberFormat="1"/>
    <xf numFmtId="167" fontId="2" fillId="0" borderId="0" xfId="11" applyNumberFormat="1"/>
    <xf numFmtId="0" fontId="6" fillId="2" borderId="0" xfId="10" applyFont="1" applyFill="1"/>
    <xf numFmtId="10" fontId="0" fillId="2" borderId="0" xfId="0" applyNumberFormat="1" applyFill="1"/>
    <xf numFmtId="4" fontId="1" fillId="2" borderId="0" xfId="0" applyNumberFormat="1" applyFont="1" applyFill="1"/>
    <xf numFmtId="0" fontId="6" fillId="0" borderId="0" xfId="10" applyFont="1"/>
    <xf numFmtId="10" fontId="6" fillId="0" borderId="0" xfId="10" applyNumberFormat="1"/>
    <xf numFmtId="167" fontId="6" fillId="0" borderId="0" xfId="10" applyNumberFormat="1"/>
    <xf numFmtId="0" fontId="16" fillId="2" borderId="0" xfId="10" applyFont="1" applyFill="1"/>
    <xf numFmtId="176" fontId="0" fillId="2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4" fontId="6" fillId="2" borderId="0" xfId="9" applyNumberFormat="1" applyFont="1" applyFill="1"/>
    <xf numFmtId="0" fontId="14" fillId="2" borderId="0" xfId="9" applyFont="1" applyFill="1"/>
    <xf numFmtId="4" fontId="9" fillId="2" borderId="1" xfId="12" applyNumberFormat="1" applyFont="1" applyFill="1" applyBorder="1"/>
    <xf numFmtId="10" fontId="6" fillId="0" borderId="0" xfId="9" applyNumberFormat="1"/>
    <xf numFmtId="2" fontId="1" fillId="2" borderId="0" xfId="0" applyNumberFormat="1" applyFont="1" applyFill="1"/>
    <xf numFmtId="4" fontId="6" fillId="2" borderId="1" xfId="9" applyNumberFormat="1" applyFont="1" applyFill="1" applyBorder="1"/>
    <xf numFmtId="187" fontId="0" fillId="0" borderId="0" xfId="0" applyNumberFormat="1"/>
    <xf numFmtId="3" fontId="0" fillId="2" borderId="0" xfId="0" applyNumberFormat="1" applyFill="1"/>
    <xf numFmtId="8" fontId="0" fillId="2" borderId="0" xfId="0" applyNumberFormat="1" applyFill="1"/>
    <xf numFmtId="186" fontId="0" fillId="2" borderId="0" xfId="0" applyNumberFormat="1" applyFill="1" applyAlignment="1">
      <alignment horizontal="right" indent="1"/>
    </xf>
    <xf numFmtId="167" fontId="2" fillId="2" borderId="0" xfId="7" applyNumberFormat="1" applyFill="1"/>
    <xf numFmtId="3" fontId="0" fillId="2" borderId="1" xfId="0" applyNumberFormat="1" applyFill="1" applyBorder="1"/>
    <xf numFmtId="0" fontId="18" fillId="2" borderId="0" xfId="13" applyFont="1" applyFill="1" applyAlignment="1">
      <alignment horizontal="center"/>
    </xf>
    <xf numFmtId="0" fontId="2" fillId="2" borderId="0" xfId="13" applyFill="1"/>
    <xf numFmtId="0" fontId="2" fillId="0" borderId="0" xfId="13"/>
    <xf numFmtId="0" fontId="2" fillId="2" borderId="7" xfId="13" applyFill="1" applyBorder="1"/>
    <xf numFmtId="0" fontId="19" fillId="2" borderId="4" xfId="13" applyFont="1" applyFill="1" applyBorder="1" applyAlignment="1">
      <alignment horizontal="center"/>
    </xf>
    <xf numFmtId="0" fontId="2" fillId="2" borderId="6" xfId="13" applyFill="1" applyBorder="1"/>
    <xf numFmtId="0" fontId="1" fillId="2" borderId="0" xfId="13" applyFont="1" applyFill="1" applyBorder="1" applyAlignment="1">
      <alignment horizontal="left"/>
    </xf>
    <xf numFmtId="0" fontId="1" fillId="2" borderId="0" xfId="13" applyFont="1" applyFill="1"/>
    <xf numFmtId="9" fontId="0" fillId="2" borderId="12" xfId="0" applyNumberFormat="1" applyFill="1" applyBorder="1" applyAlignment="1">
      <alignment horizontal="centerContinuous"/>
    </xf>
    <xf numFmtId="9" fontId="0" fillId="2" borderId="8" xfId="0" applyNumberFormat="1" applyFill="1" applyBorder="1" applyAlignment="1">
      <alignment horizontal="centerContinuous" wrapText="1"/>
    </xf>
    <xf numFmtId="14" fontId="0" fillId="0" borderId="0" xfId="0" applyNumberFormat="1"/>
    <xf numFmtId="10" fontId="0" fillId="0" borderId="0" xfId="7" applyNumberFormat="1" applyFont="1"/>
    <xf numFmtId="0" fontId="0" fillId="0" borderId="0" xfId="0" applyNumberFormat="1"/>
    <xf numFmtId="166" fontId="0" fillId="0" borderId="0" xfId="7" applyNumberFormat="1" applyFont="1"/>
    <xf numFmtId="176" fontId="0" fillId="0" borderId="0" xfId="0" applyNumberFormat="1"/>
  </cellXfs>
  <cellStyles count="15">
    <cellStyle name="Dezimal [0]" xfId="2" builtinId="6"/>
    <cellStyle name="Dezimal [0]_Ratenkredit" xfId="3"/>
    <cellStyle name="Dezimal_A-Tilgung (jährl. Zahlung)" xfId="4"/>
    <cellStyle name="Euro" xfId="5"/>
    <cellStyle name="Komma" xfId="1" builtinId="3"/>
    <cellStyle name="normal" xfId="6"/>
    <cellStyle name="Prozent" xfId="7" builtinId="5"/>
    <cellStyle name="Standard" xfId="0" builtinId="0"/>
    <cellStyle name="Standard 2" xfId="14"/>
    <cellStyle name="Standard 3" xfId="13"/>
    <cellStyle name="Standard_Beisp. 6.9.1n_1" xfId="8"/>
    <cellStyle name="Standard_Beisp. 8.8.1" xfId="9"/>
    <cellStyle name="Standard_IMMIKA" xfId="10"/>
    <cellStyle name="Standard_PFM3A_06" xfId="11"/>
    <cellStyle name="Standard_Ratenkredit_1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f(i)</a:t>
            </a:r>
          </a:p>
        </c:rich>
      </c:tx>
      <c:layout>
        <c:manualLayout>
          <c:xMode val="edge"/>
          <c:yMode val="edge"/>
          <c:x val="0.47094941868972995"/>
          <c:y val="4.0322580645161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5018500987017"/>
          <c:y val="6.4516129032258063E-2"/>
          <c:w val="0.8348648785863394"/>
          <c:h val="0.8830645161290322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'Beisp. 6.3.2'!$A$31:$A$46</c:f>
              <c:numCache>
                <c:formatCode>0.00%</c:formatCode>
                <c:ptCount val="16"/>
                <c:pt idx="0">
                  <c:v>7.1000000000000008E-2</c:v>
                </c:pt>
                <c:pt idx="1">
                  <c:v>7.3000000000000009E-2</c:v>
                </c:pt>
                <c:pt idx="2">
                  <c:v>7.5000000000000011E-2</c:v>
                </c:pt>
                <c:pt idx="3">
                  <c:v>7.7000000000000013E-2</c:v>
                </c:pt>
                <c:pt idx="4">
                  <c:v>7.9000000000000015E-2</c:v>
                </c:pt>
                <c:pt idx="5">
                  <c:v>8.1000000000000016E-2</c:v>
                </c:pt>
                <c:pt idx="6">
                  <c:v>8.3000000000000018E-2</c:v>
                </c:pt>
                <c:pt idx="7">
                  <c:v>8.500000000000002E-2</c:v>
                </c:pt>
                <c:pt idx="8">
                  <c:v>8.7000000000000022E-2</c:v>
                </c:pt>
                <c:pt idx="9">
                  <c:v>8.9000000000000024E-2</c:v>
                </c:pt>
                <c:pt idx="10">
                  <c:v>9.1000000000000025E-2</c:v>
                </c:pt>
                <c:pt idx="11">
                  <c:v>9.3000000000000027E-2</c:v>
                </c:pt>
                <c:pt idx="12">
                  <c:v>9.5000000000000029E-2</c:v>
                </c:pt>
                <c:pt idx="13">
                  <c:v>9.7000000000000031E-2</c:v>
                </c:pt>
                <c:pt idx="14">
                  <c:v>9.9000000000000032E-2</c:v>
                </c:pt>
                <c:pt idx="15">
                  <c:v>0.10100000000000003</c:v>
                </c:pt>
              </c:numCache>
            </c:numRef>
          </c:xVal>
          <c:yVal>
            <c:numRef>
              <c:f>'Beisp. 6.3.2'!$B$31:$B$46</c:f>
              <c:numCache>
                <c:formatCode>General</c:formatCode>
                <c:ptCount val="16"/>
                <c:pt idx="0">
                  <c:v>5.7200671273822792</c:v>
                </c:pt>
                <c:pt idx="1">
                  <c:v>4.8889822197754995</c:v>
                </c:pt>
                <c:pt idx="2">
                  <c:v>4.0667334460511171</c:v>
                </c:pt>
                <c:pt idx="3">
                  <c:v>3.2532089512727538</c:v>
                </c:pt>
                <c:pt idx="4">
                  <c:v>2.448298510440253</c:v>
                </c:pt>
                <c:pt idx="5">
                  <c:v>1.6518935016967191</c:v>
                </c:pt>
                <c:pt idx="6">
                  <c:v>0.863886880025305</c:v>
                </c:pt>
                <c:pt idx="7">
                  <c:v>8.4173151425943615E-2</c:v>
                </c:pt>
                <c:pt idx="8">
                  <c:v>-0.68735165243771235</c:v>
                </c:pt>
                <c:pt idx="9">
                  <c:v>-1.4507899991305067</c:v>
                </c:pt>
                <c:pt idx="10">
                  <c:v>-2.2062428798862896</c:v>
                </c:pt>
                <c:pt idx="11">
                  <c:v>-2.9538098336058738</c:v>
                </c:pt>
                <c:pt idx="12">
                  <c:v>-3.6935889704212315</c:v>
                </c:pt>
                <c:pt idx="13">
                  <c:v>-4.4256769948343191</c:v>
                </c:pt>
                <c:pt idx="14">
                  <c:v>-5.150169228439438</c:v>
                </c:pt>
                <c:pt idx="15">
                  <c:v>-5.867159632236806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378496"/>
        <c:axId val="188379072"/>
      </c:scatterChart>
      <c:valAx>
        <c:axId val="188378496"/>
        <c:scaling>
          <c:orientation val="minMax"/>
          <c:max val="0.1"/>
          <c:min val="7.0000000000000007E-2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de-DE"/>
                  <a:t>i</a:t>
                </a:r>
              </a:p>
            </c:rich>
          </c:tx>
          <c:layout>
            <c:manualLayout>
              <c:xMode val="edge"/>
              <c:yMode val="edge"/>
              <c:x val="0.95718940292133425"/>
              <c:y val="0.4677419354838709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188379072"/>
        <c:crosses val="autoZero"/>
        <c:crossBetween val="midCat"/>
        <c:majorUnit val="0.01"/>
      </c:valAx>
      <c:valAx>
        <c:axId val="188379072"/>
        <c:scaling>
          <c:orientation val="minMax"/>
          <c:max val="6"/>
          <c:min val="-6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1883784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Zahlungen</a:t>
            </a:r>
          </a:p>
        </c:rich>
      </c:tx>
      <c:layout>
        <c:manualLayout>
          <c:xMode val="edge"/>
          <c:yMode val="edge"/>
          <c:x val="0.39275766016713093"/>
          <c:y val="4.3902543594092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77437325905291"/>
          <c:y val="0.12682957038293249"/>
          <c:w val="0.64623955431754876"/>
          <c:h val="0.629269791515318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'Beisp. 6.5.1'!$C$11</c:f>
              <c:strCache>
                <c:ptCount val="1"/>
                <c:pt idx="0">
                  <c:v>Zinsen</c:v>
                </c:pt>
              </c:strCache>
            </c:strRef>
          </c:tx>
          <c:spPr>
            <a:pattFill prst="horzBri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'Beisp. 6.5.1'!$A$12:$A$16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'Beisp. 6.5.1'!$C$12:$C$16</c:f>
              <c:numCache>
                <c:formatCode>#,##0.00</c:formatCode>
                <c:ptCount val="5"/>
                <c:pt idx="0">
                  <c:v>576</c:v>
                </c:pt>
                <c:pt idx="1">
                  <c:v>455.48096468792272</c:v>
                </c:pt>
                <c:pt idx="2">
                  <c:v>320.4996451383962</c:v>
                </c:pt>
                <c:pt idx="3">
                  <c:v>169.32056724292644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'Beisp. 6.5.1'!$D$11</c:f>
              <c:strCache>
                <c:ptCount val="1"/>
                <c:pt idx="0">
                  <c:v>Tilgung</c:v>
                </c:pt>
              </c:strCache>
            </c:strRef>
          </c:tx>
          <c:spPr>
            <a:pattFill prst="wave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'Beisp. 6.5.1'!$A$12:$A$16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'Beisp. 6.5.1'!$D$12:$D$16</c:f>
              <c:numCache>
                <c:formatCode>#,##0.00</c:formatCode>
                <c:ptCount val="5"/>
                <c:pt idx="0">
                  <c:v>1004.3252942673107</c:v>
                </c:pt>
                <c:pt idx="1">
                  <c:v>1124.8443295793879</c:v>
                </c:pt>
                <c:pt idx="2">
                  <c:v>1259.8256491289144</c:v>
                </c:pt>
                <c:pt idx="3">
                  <c:v>1411.0047270243872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957120"/>
        <c:axId val="188380800"/>
      </c:barChart>
      <c:catAx>
        <c:axId val="18995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45125348189415043"/>
              <c:y val="0.853660569885122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8380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380800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9957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22284122562674"/>
          <c:y val="0.29268362396061348"/>
          <c:w val="0.17827298050139276"/>
          <c:h val="0.292683623960613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51181102300000003" footer="0.51181102300000003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Restschuld</a:t>
            </a:r>
          </a:p>
        </c:rich>
      </c:tx>
      <c:layout>
        <c:manualLayout>
          <c:xMode val="edge"/>
          <c:yMode val="edge"/>
          <c:x val="0.42735131909246271"/>
          <c:y val="4.597718352334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02593530051269"/>
          <c:y val="0.1877401660536625"/>
          <c:w val="0.82692480244391531"/>
          <c:h val="0.6206919775651699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'Beisp. 6.5.2'!$N$8</c:f>
              <c:strCache>
                <c:ptCount val="1"/>
                <c:pt idx="0">
                  <c:v>Kt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4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'Beisp. 6.5.2'!$M$10:$M$77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xVal>
          <c:yVal>
            <c:numRef>
              <c:f>'Beisp. 6.5.2'!$N$10:$N$77</c:f>
              <c:numCache>
                <c:formatCode>#,##0.00</c:formatCode>
                <c:ptCount val="68"/>
                <c:pt idx="0">
                  <c:v>99000</c:v>
                </c:pt>
                <c:pt idx="1">
                  <c:v>97920</c:v>
                </c:pt>
                <c:pt idx="2">
                  <c:v>96753.600000000006</c:v>
                </c:pt>
                <c:pt idx="3">
                  <c:v>95493.888000000006</c:v>
                </c:pt>
                <c:pt idx="4">
                  <c:v>94133.399040000004</c:v>
                </c:pt>
                <c:pt idx="5">
                  <c:v>92664.070963200007</c:v>
                </c:pt>
                <c:pt idx="6">
                  <c:v>91077.196640256007</c:v>
                </c:pt>
                <c:pt idx="7">
                  <c:v>89363.372371476493</c:v>
                </c:pt>
                <c:pt idx="8">
                  <c:v>87512.442161194616</c:v>
                </c:pt>
                <c:pt idx="9">
                  <c:v>85513.43753409019</c:v>
                </c:pt>
                <c:pt idx="10">
                  <c:v>83354.512536817405</c:v>
                </c:pt>
                <c:pt idx="11">
                  <c:v>81022.873539762804</c:v>
                </c:pt>
                <c:pt idx="12">
                  <c:v>78504.703422943829</c:v>
                </c:pt>
                <c:pt idx="13">
                  <c:v>75785.079696779329</c:v>
                </c:pt>
                <c:pt idx="14">
                  <c:v>72847.88607252168</c:v>
                </c:pt>
                <c:pt idx="15">
                  <c:v>69675.716958323421</c:v>
                </c:pt>
                <c:pt idx="16">
                  <c:v>66249.774314989292</c:v>
                </c:pt>
                <c:pt idx="17">
                  <c:v>62549.756260188435</c:v>
                </c:pt>
                <c:pt idx="18">
                  <c:v>58553.736761003507</c:v>
                </c:pt>
                <c:pt idx="19">
                  <c:v>54238.035701883789</c:v>
                </c:pt>
                <c:pt idx="20">
                  <c:v>49577.078558034496</c:v>
                </c:pt>
                <c:pt idx="21">
                  <c:v>44543.244842677253</c:v>
                </c:pt>
                <c:pt idx="22">
                  <c:v>39106.704430091435</c:v>
                </c:pt>
                <c:pt idx="23">
                  <c:v>33235.240784498747</c:v>
                </c:pt>
                <c:pt idx="24">
                  <c:v>26894.060047258645</c:v>
                </c:pt>
                <c:pt idx="25">
                  <c:v>20045.584851039337</c:v>
                </c:pt>
                <c:pt idx="26">
                  <c:v>12649.231639122485</c:v>
                </c:pt>
                <c:pt idx="27">
                  <c:v>4661.1701702522842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392000"/>
        <c:axId val="188392576"/>
      </c:scatterChart>
      <c:valAx>
        <c:axId val="188392000"/>
        <c:scaling>
          <c:orientation val="minMax"/>
          <c:max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51709509610187987"/>
              <c:y val="0.915712238506639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188392576"/>
        <c:crosses val="autoZero"/>
        <c:crossBetween val="midCat"/>
        <c:majorUnit val="5"/>
      </c:valAx>
      <c:valAx>
        <c:axId val="188392576"/>
        <c:scaling>
          <c:orientation val="minMax"/>
          <c:max val="11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188392000"/>
        <c:crosses val="autoZero"/>
        <c:crossBetween val="midCat"/>
        <c:majorUnit val="20000"/>
        <c:min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Restschuldvorteil in Abhängigkeit des Anschlusszinssatzes</a:t>
            </a:r>
          </a:p>
        </c:rich>
      </c:tx>
      <c:layout>
        <c:manualLayout>
          <c:xMode val="edge"/>
          <c:yMode val="edge"/>
          <c:x val="0.20242914979757085"/>
          <c:y val="3.0878895671225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33198380566802"/>
          <c:y val="0.2209028690326105"/>
          <c:w val="0.74493927125506076"/>
          <c:h val="0.71734049943922984"/>
        </c:manualLayout>
      </c:layout>
      <c:scatterChart>
        <c:scatterStyle val="smoothMarker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8.1375455598414748E-3"/>
                  <c:y val="0.1061195762517441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'Beisp. 6.5.5b'!$K$5:$AA$5</c:f>
              <c:numCache>
                <c:formatCode>0.00%</c:formatCode>
                <c:ptCount val="17"/>
                <c:pt idx="0" formatCode="0%">
                  <c:v>4.0999999999999995E-2</c:v>
                </c:pt>
                <c:pt idx="1">
                  <c:v>4.4999999999999998E-2</c:v>
                </c:pt>
                <c:pt idx="2">
                  <c:v>4.9000000000000002E-2</c:v>
                </c:pt>
                <c:pt idx="3">
                  <c:v>5.3000000000000005E-2</c:v>
                </c:pt>
                <c:pt idx="4">
                  <c:v>5.7000000000000009E-2</c:v>
                </c:pt>
                <c:pt idx="5">
                  <c:v>6.1000000000000013E-2</c:v>
                </c:pt>
                <c:pt idx="6">
                  <c:v>6.5000000000000016E-2</c:v>
                </c:pt>
                <c:pt idx="7">
                  <c:v>6.900000000000002E-2</c:v>
                </c:pt>
                <c:pt idx="8">
                  <c:v>7.3000000000000023E-2</c:v>
                </c:pt>
                <c:pt idx="9">
                  <c:v>7.7000000000000027E-2</c:v>
                </c:pt>
                <c:pt idx="10">
                  <c:v>8.100000000000003E-2</c:v>
                </c:pt>
                <c:pt idx="11">
                  <c:v>8.5000000000000034E-2</c:v>
                </c:pt>
                <c:pt idx="12">
                  <c:v>8.9000000000000037E-2</c:v>
                </c:pt>
                <c:pt idx="13">
                  <c:v>9.3000000000000041E-2</c:v>
                </c:pt>
                <c:pt idx="14">
                  <c:v>9.7000000000000045E-2</c:v>
                </c:pt>
                <c:pt idx="15">
                  <c:v>0.10100000000000005</c:v>
                </c:pt>
                <c:pt idx="16">
                  <c:v>0.10500000000000005</c:v>
                </c:pt>
              </c:numCache>
            </c:numRef>
          </c:xVal>
          <c:yVal>
            <c:numRef>
              <c:f>'Beisp. 6.5.5b'!$K$7:$AA$7</c:f>
              <c:numCache>
                <c:formatCode>#,##0.00</c:formatCode>
                <c:ptCount val="17"/>
                <c:pt idx="0">
                  <c:v>21958.166988970552</c:v>
                </c:pt>
                <c:pt idx="1">
                  <c:v>20234.0577354056</c:v>
                </c:pt>
                <c:pt idx="2">
                  <c:v>18472.803741179901</c:v>
                </c:pt>
                <c:pt idx="3">
                  <c:v>16673.652716086101</c:v>
                </c:pt>
                <c:pt idx="4">
                  <c:v>14835.83765048944</c:v>
                </c:pt>
                <c:pt idx="5">
                  <c:v>12958.576534764099</c:v>
                </c:pt>
                <c:pt idx="6">
                  <c:v>11041.072073514719</c:v>
                </c:pt>
                <c:pt idx="7">
                  <c:v>9082.5113944694749</c:v>
                </c:pt>
                <c:pt idx="8">
                  <c:v>7082.0657519593369</c:v>
                </c:pt>
                <c:pt idx="9">
                  <c:v>5038.8902248766099</c:v>
                </c:pt>
                <c:pt idx="10">
                  <c:v>2952.1234090194921</c:v>
                </c:pt>
                <c:pt idx="11">
                  <c:v>820.88710371419438</c:v>
                </c:pt>
                <c:pt idx="12">
                  <c:v>-1355.7140073869959</c:v>
                </c:pt>
                <c:pt idx="13">
                  <c:v>-3578.5926814362901</c:v>
                </c:pt>
                <c:pt idx="14">
                  <c:v>-5848.6794475595525</c:v>
                </c:pt>
                <c:pt idx="15">
                  <c:v>-8166.9229441725329</c:v>
                </c:pt>
                <c:pt idx="16">
                  <c:v>-10534.290262556751</c:v>
                </c:pt>
              </c:numCache>
            </c:numRef>
          </c:yVal>
          <c:smooth val="1"/>
        </c:ser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'Beisp. 6.5.5b'!$K$13:$L$13</c:f>
              <c:numCache>
                <c:formatCode>0.000%</c:formatCode>
                <c:ptCount val="2"/>
                <c:pt idx="0">
                  <c:v>6.0999999999999999E-2</c:v>
                </c:pt>
                <c:pt idx="1">
                  <c:v>6.0999999999999999E-2</c:v>
                </c:pt>
              </c:numCache>
            </c:numRef>
          </c:xVal>
          <c:yVal>
            <c:numRef>
              <c:f>'Beisp. 6.5.5b'!$K$14:$L$14</c:f>
              <c:numCache>
                <c:formatCode>General</c:formatCode>
                <c:ptCount val="2"/>
                <c:pt idx="0">
                  <c:v>20000</c:v>
                </c:pt>
                <c:pt idx="1">
                  <c:v>-20000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394304"/>
        <c:axId val="188394880"/>
      </c:scatterChart>
      <c:valAx>
        <c:axId val="188394304"/>
        <c:scaling>
          <c:orientation val="minMax"/>
        </c:scaling>
        <c:delete val="0"/>
        <c:axPos val="b"/>
        <c:numFmt formatCode="0%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8394880"/>
        <c:crosses val="autoZero"/>
        <c:crossBetween val="midCat"/>
        <c:minorUnit val="5.0000000000000001E-3"/>
      </c:valAx>
      <c:valAx>
        <c:axId val="188394880"/>
        <c:scaling>
          <c:orientation val="minMax"/>
          <c:max val="15000"/>
          <c:min val="-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83943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9</xdr:row>
      <xdr:rowOff>38100</xdr:rowOff>
    </xdr:from>
    <xdr:to>
      <xdr:col>10</xdr:col>
      <xdr:colOff>352425</xdr:colOff>
      <xdr:row>23</xdr:row>
      <xdr:rowOff>38100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17</xdr:row>
      <xdr:rowOff>57150</xdr:rowOff>
    </xdr:from>
    <xdr:to>
      <xdr:col>8</xdr:col>
      <xdr:colOff>142875</xdr:colOff>
      <xdr:row>29</xdr:row>
      <xdr:rowOff>66675</xdr:rowOff>
    </xdr:to>
    <xdr:graphicFrame macro="">
      <xdr:nvGraphicFramePr>
        <xdr:cNvPr id="2051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47625</xdr:rowOff>
    </xdr:from>
    <xdr:to>
      <xdr:col>11</xdr:col>
      <xdr:colOff>352425</xdr:colOff>
      <xdr:row>16</xdr:row>
      <xdr:rowOff>104775</xdr:rowOff>
    </xdr:to>
    <xdr:graphicFrame macro="">
      <xdr:nvGraphicFramePr>
        <xdr:cNvPr id="307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9</xdr:row>
      <xdr:rowOff>0</xdr:rowOff>
    </xdr:from>
    <xdr:to>
      <xdr:col>19</xdr:col>
      <xdr:colOff>114300</xdr:colOff>
      <xdr:row>33</xdr:row>
      <xdr:rowOff>123825</xdr:rowOff>
    </xdr:to>
    <xdr:graphicFrame macro="">
      <xdr:nvGraphicFramePr>
        <xdr:cNvPr id="1536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5" sqref="A5"/>
    </sheetView>
  </sheetViews>
  <sheetFormatPr baseColWidth="10" defaultRowHeight="12.75"/>
  <cols>
    <col min="1" max="1" width="113.5703125" style="328" customWidth="1"/>
    <col min="2" max="2" width="9.7109375" style="328" customWidth="1"/>
    <col min="3" max="16384" width="11.42578125" style="328"/>
  </cols>
  <sheetData>
    <row r="1" spans="1:2" ht="15.75">
      <c r="A1" s="326"/>
      <c r="B1" s="327"/>
    </row>
    <row r="2" spans="1:2" ht="15.75">
      <c r="A2" s="326" t="s">
        <v>421</v>
      </c>
      <c r="B2" s="327"/>
    </row>
    <row r="3" spans="1:2">
      <c r="A3" s="327"/>
      <c r="B3" s="327"/>
    </row>
    <row r="4" spans="1:2">
      <c r="A4" s="329"/>
      <c r="B4" s="327"/>
    </row>
    <row r="5" spans="1:2" ht="23.25">
      <c r="A5" s="330" t="s">
        <v>443</v>
      </c>
      <c r="B5" s="327"/>
    </row>
    <row r="6" spans="1:2">
      <c r="A6" s="331"/>
      <c r="B6" s="327"/>
    </row>
    <row r="7" spans="1:2">
      <c r="A7" s="327"/>
      <c r="B7" s="327"/>
    </row>
    <row r="8" spans="1:2">
      <c r="A8" s="327"/>
      <c r="B8" s="327"/>
    </row>
    <row r="9" spans="1:2">
      <c r="A9" s="332" t="s">
        <v>427</v>
      </c>
      <c r="B9" s="327"/>
    </row>
    <row r="10" spans="1:2">
      <c r="A10" s="332" t="s">
        <v>428</v>
      </c>
      <c r="B10" s="327"/>
    </row>
    <row r="11" spans="1:2">
      <c r="A11" s="332" t="s">
        <v>429</v>
      </c>
      <c r="B11" s="327"/>
    </row>
    <row r="12" spans="1:2">
      <c r="A12" s="333" t="s">
        <v>430</v>
      </c>
      <c r="B12" s="327"/>
    </row>
    <row r="13" spans="1:2">
      <c r="A13" s="327"/>
      <c r="B13" s="327"/>
    </row>
    <row r="14" spans="1:2">
      <c r="A14" s="327"/>
      <c r="B14" s="327"/>
    </row>
    <row r="15" spans="1:2">
      <c r="A15" s="333" t="s">
        <v>422</v>
      </c>
      <c r="B15" s="327"/>
    </row>
    <row r="16" spans="1:2">
      <c r="A16" s="327" t="s">
        <v>423</v>
      </c>
      <c r="B16" s="327"/>
    </row>
    <row r="17" spans="1:2">
      <c r="A17" s="327"/>
      <c r="B17" s="327"/>
    </row>
    <row r="18" spans="1:2">
      <c r="A18" s="327" t="s">
        <v>424</v>
      </c>
      <c r="B18" s="327"/>
    </row>
    <row r="19" spans="1:2">
      <c r="A19" s="327"/>
      <c r="B19" s="327"/>
    </row>
    <row r="20" spans="1:2">
      <c r="A20" s="333" t="s">
        <v>425</v>
      </c>
      <c r="B20" s="327"/>
    </row>
  </sheetData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workbookViewId="0">
      <selection activeCell="B4" sqref="B4"/>
    </sheetView>
  </sheetViews>
  <sheetFormatPr baseColWidth="10" defaultRowHeight="12.75"/>
  <cols>
    <col min="1" max="1" width="18.140625" customWidth="1"/>
    <col min="2" max="2" width="10.140625" customWidth="1"/>
    <col min="3" max="3" width="13.7109375" customWidth="1"/>
    <col min="4" max="4" width="12.7109375" customWidth="1"/>
    <col min="5" max="5" width="9.7109375" customWidth="1"/>
  </cols>
  <sheetData>
    <row r="1" spans="1:6">
      <c r="A1" s="14" t="s">
        <v>93</v>
      </c>
      <c r="B1" s="6"/>
      <c r="C1" s="6"/>
      <c r="D1" s="6"/>
      <c r="E1" s="6"/>
      <c r="F1" s="6"/>
    </row>
    <row r="2" spans="1:6" ht="14.25">
      <c r="A2" s="5" t="s">
        <v>51</v>
      </c>
      <c r="B2" s="119">
        <v>0.06</v>
      </c>
      <c r="C2" s="6"/>
      <c r="D2" s="6" t="s">
        <v>94</v>
      </c>
      <c r="E2" s="6"/>
      <c r="F2" s="6"/>
    </row>
    <row r="3" spans="1:6">
      <c r="A3" s="5" t="s">
        <v>24</v>
      </c>
      <c r="B3" s="7">
        <v>10</v>
      </c>
      <c r="C3" s="6"/>
      <c r="D3" s="5" t="s">
        <v>40</v>
      </c>
      <c r="E3" s="43">
        <v>90</v>
      </c>
      <c r="F3" s="6"/>
    </row>
    <row r="4" spans="1:6">
      <c r="A4" s="5" t="s">
        <v>95</v>
      </c>
      <c r="B4" s="119">
        <v>0.08</v>
      </c>
      <c r="C4" s="6"/>
      <c r="D4" s="16" t="s">
        <v>96</v>
      </c>
      <c r="E4" s="36"/>
      <c r="F4" s="6"/>
    </row>
    <row r="5" spans="1:6">
      <c r="A5" s="16" t="s">
        <v>96</v>
      </c>
      <c r="B5" s="36"/>
      <c r="C5" s="6"/>
      <c r="D5" s="18" t="s">
        <v>25</v>
      </c>
      <c r="E5" s="41">
        <f>B33</f>
        <v>8.4694340452106304E-2</v>
      </c>
      <c r="F5" s="6"/>
    </row>
    <row r="6" spans="1:6">
      <c r="A6" s="18" t="s">
        <v>40</v>
      </c>
      <c r="B6" s="37">
        <f>100/$B$4*($B$2+(1-(1+$B$4)^(-$B$3))/$B$3*(1-$B$2/$B$4))</f>
        <v>91.775203497353615</v>
      </c>
      <c r="C6" s="6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15" t="s">
        <v>97</v>
      </c>
      <c r="B8" s="38"/>
      <c r="C8" s="6"/>
      <c r="D8" s="6"/>
      <c r="E8" s="6"/>
      <c r="F8" s="6"/>
    </row>
    <row r="9" spans="1:6">
      <c r="A9" s="16" t="s">
        <v>98</v>
      </c>
      <c r="B9" s="36"/>
      <c r="C9" s="6"/>
      <c r="D9" s="6"/>
      <c r="E9" s="6"/>
      <c r="F9" s="6"/>
    </row>
    <row r="10" spans="1:6">
      <c r="A10" s="16" t="s">
        <v>99</v>
      </c>
      <c r="B10" s="36"/>
      <c r="C10" s="6"/>
      <c r="D10" s="6"/>
      <c r="E10" s="6"/>
      <c r="F10" s="6"/>
    </row>
    <row r="11" spans="1:6">
      <c r="A11" s="16" t="s">
        <v>100</v>
      </c>
      <c r="B11" s="36"/>
      <c r="C11" s="6"/>
      <c r="D11" s="6"/>
      <c r="E11" s="6"/>
      <c r="F11" s="6"/>
    </row>
    <row r="12" spans="1:6">
      <c r="A12" s="16" t="s">
        <v>27</v>
      </c>
      <c r="B12" s="39">
        <v>10000</v>
      </c>
      <c r="C12" s="6"/>
      <c r="D12" s="6"/>
      <c r="E12" s="6"/>
      <c r="F12" s="6"/>
    </row>
    <row r="13" spans="1:6">
      <c r="A13" s="16" t="s">
        <v>101</v>
      </c>
      <c r="B13" s="36"/>
      <c r="C13" s="6"/>
      <c r="D13" s="6"/>
      <c r="E13" s="6"/>
      <c r="F13" s="6"/>
    </row>
    <row r="14" spans="1:6">
      <c r="A14" s="18" t="s">
        <v>102</v>
      </c>
      <c r="B14" s="40">
        <f>B12*B6/100</f>
        <v>9177.5203497353614</v>
      </c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21" spans="1:6">
      <c r="A21" s="2" t="s">
        <v>103</v>
      </c>
      <c r="B21" s="2" t="s">
        <v>104</v>
      </c>
      <c r="C21" s="2" t="s">
        <v>105</v>
      </c>
    </row>
    <row r="22" spans="1:6">
      <c r="A22">
        <v>1</v>
      </c>
      <c r="B22" s="33">
        <f>B2</f>
        <v>0.06</v>
      </c>
      <c r="C22" s="34">
        <f t="shared" ref="C22:C33" si="0">100/B22*($B$2+(1-(1+B22)^(-$B$3))/$B$3*(1-$B$2/B22))</f>
        <v>100</v>
      </c>
    </row>
    <row r="23" spans="1:6">
      <c r="A23">
        <v>2</v>
      </c>
      <c r="B23" s="33">
        <f>B22+(100-E3)/B3/100</f>
        <v>6.9999999999999993E-2</v>
      </c>
      <c r="C23" s="35">
        <f t="shared" si="0"/>
        <v>95.747973629903726</v>
      </c>
    </row>
    <row r="24" spans="1:6">
      <c r="A24">
        <v>3</v>
      </c>
      <c r="B24" s="33">
        <f t="shared" ref="B24:B33" si="1">IF(ABS(C22-C23)&lt;0.00000001,B23,B23+(B22-B23)*(C23-$E$3)/(C23-C22))</f>
        <v>8.3518198453161469E-2</v>
      </c>
      <c r="C24" s="35">
        <f t="shared" si="0"/>
        <v>90.439587160600411</v>
      </c>
    </row>
    <row r="25" spans="1:6">
      <c r="A25">
        <v>4</v>
      </c>
      <c r="B25" s="33">
        <f t="shared" si="1"/>
        <v>8.4637639644721513E-2</v>
      </c>
      <c r="C25" s="35">
        <f t="shared" si="0"/>
        <v>90.021113686727659</v>
      </c>
    </row>
    <row r="26" spans="1:6">
      <c r="A26">
        <v>5</v>
      </c>
      <c r="B26" s="33">
        <f t="shared" si="1"/>
        <v>8.4694120000357684E-2</v>
      </c>
      <c r="C26" s="35">
        <f t="shared" si="0"/>
        <v>90.000082074309248</v>
      </c>
    </row>
    <row r="27" spans="1:6">
      <c r="A27">
        <v>6</v>
      </c>
      <c r="B27" s="33">
        <f t="shared" si="1"/>
        <v>8.4694340410760974E-2</v>
      </c>
      <c r="C27" s="35">
        <f t="shared" si="0"/>
        <v>90.000000015392857</v>
      </c>
    </row>
    <row r="28" spans="1:6">
      <c r="A28">
        <v>7</v>
      </c>
      <c r="B28" s="33">
        <f t="shared" si="1"/>
        <v>8.469434045210622E-2</v>
      </c>
      <c r="C28" s="35">
        <f t="shared" si="0"/>
        <v>90.000000000000028</v>
      </c>
    </row>
    <row r="29" spans="1:6">
      <c r="A29">
        <v>8</v>
      </c>
      <c r="B29" s="33">
        <f t="shared" si="1"/>
        <v>8.4694340452106304E-2</v>
      </c>
      <c r="C29" s="35">
        <f t="shared" si="0"/>
        <v>90</v>
      </c>
    </row>
    <row r="30" spans="1:6">
      <c r="A30">
        <v>9</v>
      </c>
      <c r="B30" s="33">
        <f t="shared" si="1"/>
        <v>8.4694340452106304E-2</v>
      </c>
      <c r="C30" s="35">
        <f t="shared" si="0"/>
        <v>90</v>
      </c>
    </row>
    <row r="31" spans="1:6">
      <c r="A31">
        <v>10</v>
      </c>
      <c r="B31" s="33">
        <f t="shared" si="1"/>
        <v>8.4694340452106304E-2</v>
      </c>
      <c r="C31" s="35">
        <f t="shared" si="0"/>
        <v>90</v>
      </c>
    </row>
    <row r="32" spans="1:6">
      <c r="A32">
        <v>11</v>
      </c>
      <c r="B32" s="33">
        <f t="shared" si="1"/>
        <v>8.4694340452106304E-2</v>
      </c>
      <c r="C32" s="35">
        <f t="shared" si="0"/>
        <v>90</v>
      </c>
    </row>
    <row r="33" spans="1:3">
      <c r="A33">
        <v>12</v>
      </c>
      <c r="B33" s="33">
        <f t="shared" si="1"/>
        <v>8.4694340452106304E-2</v>
      </c>
      <c r="C33" s="35">
        <f t="shared" si="0"/>
        <v>90</v>
      </c>
    </row>
  </sheetData>
  <phoneticPr fontId="0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300" r:id="rId1"/>
  <headerFooter alignWithMargins="0">
    <oddHeader>&amp;C&amp;F             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showGridLines="0" workbookViewId="0">
      <pane ySplit="11" topLeftCell="A18" activePane="bottomLeft" state="frozen"/>
      <selection pane="bottomLeft" activeCell="E2" sqref="E2"/>
    </sheetView>
  </sheetViews>
  <sheetFormatPr baseColWidth="10" defaultColWidth="9.140625" defaultRowHeight="12.75"/>
  <cols>
    <col min="1" max="1" width="5.5703125" style="6" customWidth="1"/>
    <col min="2" max="2" width="11.42578125" style="6" customWidth="1"/>
    <col min="3" max="3" width="10.42578125" style="6" customWidth="1"/>
    <col min="4" max="4" width="10.28515625" style="6" customWidth="1"/>
    <col min="5" max="5" width="12" style="6" customWidth="1"/>
    <col min="6" max="6" width="9.140625" style="6" customWidth="1"/>
  </cols>
  <sheetData>
    <row r="1" spans="1:13" ht="15.75">
      <c r="A1" s="44" t="s">
        <v>106</v>
      </c>
      <c r="B1" s="44"/>
      <c r="C1" s="44"/>
      <c r="D1" s="44"/>
      <c r="H1" s="44" t="s">
        <v>106</v>
      </c>
      <c r="I1" s="44"/>
      <c r="J1" s="44"/>
      <c r="K1" s="44"/>
      <c r="L1" s="6"/>
      <c r="M1" s="6"/>
    </row>
    <row r="2" spans="1:13" ht="15" customHeight="1">
      <c r="B2" s="6" t="s">
        <v>88</v>
      </c>
      <c r="E2" s="50">
        <v>4800</v>
      </c>
      <c r="H2" s="6"/>
      <c r="I2" s="6" t="s">
        <v>88</v>
      </c>
      <c r="J2" s="6"/>
      <c r="K2" s="6"/>
      <c r="L2" s="50">
        <v>4800</v>
      </c>
      <c r="M2" s="6"/>
    </row>
    <row r="3" spans="1:13">
      <c r="B3" s="6" t="s">
        <v>51</v>
      </c>
      <c r="E3" s="12">
        <v>0.12</v>
      </c>
      <c r="H3" s="6"/>
      <c r="I3" s="6" t="s">
        <v>51</v>
      </c>
      <c r="J3" s="6"/>
      <c r="K3" s="6"/>
      <c r="L3" s="12">
        <v>0.12</v>
      </c>
      <c r="M3" s="6"/>
    </row>
    <row r="4" spans="1:13">
      <c r="B4" s="6" t="s">
        <v>24</v>
      </c>
      <c r="E4" s="51">
        <v>4</v>
      </c>
      <c r="H4" s="6"/>
      <c r="I4" s="6" t="s">
        <v>24</v>
      </c>
      <c r="J4" s="6"/>
      <c r="K4" s="6"/>
      <c r="L4" s="51">
        <v>4</v>
      </c>
      <c r="M4" s="6"/>
    </row>
    <row r="5" spans="1:13">
      <c r="H5" s="6"/>
      <c r="I5" s="6"/>
      <c r="J5" s="6"/>
      <c r="K5" s="6"/>
      <c r="L5" s="6"/>
      <c r="M5" s="6"/>
    </row>
    <row r="6" spans="1:13">
      <c r="A6" s="14" t="s">
        <v>107</v>
      </c>
      <c r="H6" s="14" t="s">
        <v>349</v>
      </c>
      <c r="I6" s="6"/>
      <c r="J6" s="6"/>
      <c r="K6" s="6"/>
      <c r="L6" s="6"/>
      <c r="M6" s="6"/>
    </row>
    <row r="7" spans="1:13">
      <c r="A7" s="14" t="s">
        <v>108</v>
      </c>
      <c r="H7" s="14" t="s">
        <v>350</v>
      </c>
      <c r="I7" s="6"/>
      <c r="J7" s="6"/>
      <c r="K7" s="6"/>
      <c r="L7" s="6"/>
      <c r="M7" s="6"/>
    </row>
    <row r="8" spans="1:13">
      <c r="D8" s="48"/>
      <c r="H8" s="6"/>
      <c r="I8" s="6"/>
      <c r="J8" s="6"/>
      <c r="K8" s="48"/>
      <c r="L8" s="6"/>
      <c r="M8" s="6"/>
    </row>
    <row r="9" spans="1:13">
      <c r="A9" s="14" t="s">
        <v>41</v>
      </c>
      <c r="D9" s="9" t="s">
        <v>109</v>
      </c>
      <c r="E9" s="45">
        <f>E2/(1-(1+E3)^(-E4))*E3</f>
        <v>1580.3252942673107</v>
      </c>
      <c r="H9" s="14" t="s">
        <v>41</v>
      </c>
      <c r="I9" s="6"/>
      <c r="J9" s="6"/>
      <c r="K9" s="9" t="s">
        <v>109</v>
      </c>
      <c r="L9" s="45">
        <f>ROUND(L2/(1-(1+L3)^(-L4))*L3,2)</f>
        <v>1580.33</v>
      </c>
      <c r="M9" s="6"/>
    </row>
    <row r="10" spans="1:13">
      <c r="B10" s="9" t="s">
        <v>91</v>
      </c>
      <c r="C10" s="9"/>
      <c r="D10" s="9"/>
      <c r="E10" s="9"/>
      <c r="H10" s="6"/>
      <c r="I10" s="9" t="s">
        <v>91</v>
      </c>
      <c r="J10" s="9"/>
      <c r="K10" s="9"/>
      <c r="L10" s="9"/>
      <c r="M10" s="6"/>
    </row>
    <row r="11" spans="1:13">
      <c r="A11" s="9" t="s">
        <v>2</v>
      </c>
      <c r="B11" s="49" t="s">
        <v>92</v>
      </c>
      <c r="C11" s="9" t="s">
        <v>4</v>
      </c>
      <c r="D11" s="9" t="s">
        <v>5</v>
      </c>
      <c r="E11" s="9" t="s">
        <v>33</v>
      </c>
      <c r="H11" s="9" t="s">
        <v>2</v>
      </c>
      <c r="I11" s="49" t="s">
        <v>92</v>
      </c>
      <c r="J11" s="9" t="s">
        <v>4</v>
      </c>
      <c r="K11" s="9" t="s">
        <v>5</v>
      </c>
      <c r="L11" s="9" t="s">
        <v>33</v>
      </c>
      <c r="M11" s="6"/>
    </row>
    <row r="12" spans="1:13">
      <c r="A12" s="6">
        <v>1</v>
      </c>
      <c r="B12" s="8">
        <f>K</f>
        <v>4800</v>
      </c>
      <c r="C12" s="8">
        <f t="shared" ref="C12:C43" si="0">IF(B12="","",B12*p0)</f>
        <v>576</v>
      </c>
      <c r="D12" s="8">
        <f t="shared" ref="D12:D43" si="1">IF(C12="","",E12-C12)</f>
        <v>1004.3252942673107</v>
      </c>
      <c r="E12" s="8">
        <f>A</f>
        <v>1580.3252942673107</v>
      </c>
      <c r="H12" s="6">
        <v>1</v>
      </c>
      <c r="I12" s="8">
        <f>K</f>
        <v>4800</v>
      </c>
      <c r="J12" s="8">
        <f>IF(I12="","",ROUND(I12*p0,2))</f>
        <v>576</v>
      </c>
      <c r="K12" s="8">
        <f t="shared" ref="K12:K75" si="2">IF(J12="","",L12-J12)</f>
        <v>1004.3299999999999</v>
      </c>
      <c r="L12" s="8">
        <f>L9</f>
        <v>1580.33</v>
      </c>
      <c r="M12" s="6"/>
    </row>
    <row r="13" spans="1:13">
      <c r="A13" s="6">
        <f t="shared" ref="A13:A44" si="3">IF(OR(B12=0,B12=""),"",A12+1)</f>
        <v>2</v>
      </c>
      <c r="B13" s="8">
        <f t="shared" ref="B13:B44" si="4">IF(B12="","",IF(AND(B12-D12=0,E12=0),"",B12-D12))</f>
        <v>3795.6747057326893</v>
      </c>
      <c r="C13" s="8">
        <f t="shared" si="0"/>
        <v>455.48096468792272</v>
      </c>
      <c r="D13" s="8">
        <f t="shared" si="1"/>
        <v>1124.8443295793879</v>
      </c>
      <c r="E13" s="8">
        <f t="shared" ref="E13:E44" si="5">IF(B13="","",IF(B13+C13&gt;A,A,B13+C13))</f>
        <v>1580.3252942673107</v>
      </c>
      <c r="H13" s="6">
        <f t="shared" ref="H13:H76" si="6">IF(OR(I12=0,I12=""),"",H12+1)</f>
        <v>2</v>
      </c>
      <c r="I13" s="8">
        <f t="shared" ref="I13:I76" si="7">IF(I12="","",IF(AND(I12-K12=0,L12=0),"",I12-K12))</f>
        <v>3795.67</v>
      </c>
      <c r="J13" s="8">
        <f>IF(I13="","",ROUND(I13*p0,2))</f>
        <v>455.48</v>
      </c>
      <c r="K13" s="8">
        <f t="shared" si="2"/>
        <v>1124.8499999999999</v>
      </c>
      <c r="L13" s="8">
        <f>IF(I13="","",IF(I13+J13&gt;$L$9,$L$9,I13+J13))</f>
        <v>1580.33</v>
      </c>
      <c r="M13" s="6"/>
    </row>
    <row r="14" spans="1:13">
      <c r="A14" s="6">
        <f t="shared" si="3"/>
        <v>3</v>
      </c>
      <c r="B14" s="8">
        <f t="shared" si="4"/>
        <v>2670.8303761533016</v>
      </c>
      <c r="C14" s="8">
        <f t="shared" si="0"/>
        <v>320.4996451383962</v>
      </c>
      <c r="D14" s="8">
        <f t="shared" si="1"/>
        <v>1259.8256491289144</v>
      </c>
      <c r="E14" s="8">
        <f t="shared" si="5"/>
        <v>1580.3252942673107</v>
      </c>
      <c r="H14" s="6">
        <f t="shared" si="6"/>
        <v>3</v>
      </c>
      <c r="I14" s="8">
        <f t="shared" si="7"/>
        <v>2670.82</v>
      </c>
      <c r="J14" s="8">
        <f t="shared" ref="J14:J77" si="8">IF(I14="","",ROUND(I14*p0,2))</f>
        <v>320.5</v>
      </c>
      <c r="K14" s="8">
        <f t="shared" si="2"/>
        <v>1259.83</v>
      </c>
      <c r="L14" s="8">
        <f t="shared" ref="L14:L77" si="9">IF(I14="","",IF(I14+J14&gt;$L$9,$L$9,I14+J14))</f>
        <v>1580.33</v>
      </c>
      <c r="M14" s="6"/>
    </row>
    <row r="15" spans="1:13">
      <c r="A15" s="6">
        <f t="shared" si="3"/>
        <v>4</v>
      </c>
      <c r="B15" s="8">
        <f t="shared" si="4"/>
        <v>1411.0047270243872</v>
      </c>
      <c r="C15" s="8">
        <f t="shared" si="0"/>
        <v>169.32056724292644</v>
      </c>
      <c r="D15" s="8">
        <f t="shared" si="1"/>
        <v>1411.0047270243872</v>
      </c>
      <c r="E15" s="8">
        <f t="shared" si="5"/>
        <v>1580.3252942673137</v>
      </c>
      <c r="H15" s="6">
        <f t="shared" si="6"/>
        <v>4</v>
      </c>
      <c r="I15" s="8">
        <f t="shared" si="7"/>
        <v>1410.9900000000002</v>
      </c>
      <c r="J15" s="8">
        <f t="shared" si="8"/>
        <v>169.32</v>
      </c>
      <c r="K15" s="8">
        <f t="shared" si="2"/>
        <v>1410.9900000000002</v>
      </c>
      <c r="L15" s="8">
        <f t="shared" si="9"/>
        <v>1580.3100000000002</v>
      </c>
      <c r="M15" s="6"/>
    </row>
    <row r="16" spans="1:13">
      <c r="A16" s="6">
        <f t="shared" si="3"/>
        <v>5</v>
      </c>
      <c r="B16" s="8">
        <f t="shared" si="4"/>
        <v>0</v>
      </c>
      <c r="C16" s="8">
        <f t="shared" si="0"/>
        <v>0</v>
      </c>
      <c r="D16" s="8">
        <f t="shared" si="1"/>
        <v>0</v>
      </c>
      <c r="E16" s="8">
        <f t="shared" si="5"/>
        <v>0</v>
      </c>
      <c r="H16" s="6">
        <f t="shared" si="6"/>
        <v>5</v>
      </c>
      <c r="I16" s="8">
        <f t="shared" si="7"/>
        <v>0</v>
      </c>
      <c r="J16" s="8">
        <f t="shared" si="8"/>
        <v>0</v>
      </c>
      <c r="K16" s="8">
        <f t="shared" si="2"/>
        <v>0</v>
      </c>
      <c r="L16" s="8">
        <f t="shared" si="9"/>
        <v>0</v>
      </c>
      <c r="M16" s="6"/>
    </row>
    <row r="17" spans="1:13">
      <c r="A17" s="6" t="str">
        <f t="shared" si="3"/>
        <v/>
      </c>
      <c r="B17" s="8" t="str">
        <f t="shared" si="4"/>
        <v/>
      </c>
      <c r="C17" s="8" t="str">
        <f t="shared" si="0"/>
        <v/>
      </c>
      <c r="D17" s="8" t="str">
        <f t="shared" si="1"/>
        <v/>
      </c>
      <c r="E17" s="8" t="str">
        <f t="shared" si="5"/>
        <v/>
      </c>
      <c r="H17" s="6" t="str">
        <f t="shared" si="6"/>
        <v/>
      </c>
      <c r="I17" s="8" t="str">
        <f t="shared" si="7"/>
        <v/>
      </c>
      <c r="J17" s="8" t="str">
        <f t="shared" si="8"/>
        <v/>
      </c>
      <c r="K17" s="8" t="str">
        <f t="shared" si="2"/>
        <v/>
      </c>
      <c r="L17" s="8" t="str">
        <f t="shared" si="9"/>
        <v/>
      </c>
      <c r="M17" s="6"/>
    </row>
    <row r="18" spans="1:13">
      <c r="A18" s="6" t="str">
        <f t="shared" si="3"/>
        <v/>
      </c>
      <c r="B18" s="8" t="str">
        <f t="shared" si="4"/>
        <v/>
      </c>
      <c r="C18" s="8" t="str">
        <f t="shared" si="0"/>
        <v/>
      </c>
      <c r="D18" s="8" t="str">
        <f t="shared" si="1"/>
        <v/>
      </c>
      <c r="E18" s="8" t="str">
        <f t="shared" si="5"/>
        <v/>
      </c>
      <c r="H18" s="6" t="str">
        <f t="shared" si="6"/>
        <v/>
      </c>
      <c r="I18" s="8" t="str">
        <f t="shared" si="7"/>
        <v/>
      </c>
      <c r="J18" s="8" t="str">
        <f t="shared" si="8"/>
        <v/>
      </c>
      <c r="K18" s="8" t="str">
        <f t="shared" si="2"/>
        <v/>
      </c>
      <c r="L18" s="8" t="str">
        <f t="shared" si="9"/>
        <v/>
      </c>
      <c r="M18" s="6"/>
    </row>
    <row r="19" spans="1:13">
      <c r="A19" s="6" t="str">
        <f t="shared" si="3"/>
        <v/>
      </c>
      <c r="B19" s="8" t="str">
        <f t="shared" si="4"/>
        <v/>
      </c>
      <c r="C19" s="8" t="str">
        <f t="shared" si="0"/>
        <v/>
      </c>
      <c r="D19" s="8" t="str">
        <f t="shared" si="1"/>
        <v/>
      </c>
      <c r="E19" s="8" t="str">
        <f t="shared" si="5"/>
        <v/>
      </c>
      <c r="H19" s="6" t="str">
        <f t="shared" si="6"/>
        <v/>
      </c>
      <c r="I19" s="8" t="str">
        <f t="shared" si="7"/>
        <v/>
      </c>
      <c r="J19" s="8" t="str">
        <f t="shared" si="8"/>
        <v/>
      </c>
      <c r="K19" s="8" t="str">
        <f t="shared" si="2"/>
        <v/>
      </c>
      <c r="L19" s="8" t="str">
        <f t="shared" si="9"/>
        <v/>
      </c>
      <c r="M19" s="6"/>
    </row>
    <row r="20" spans="1:13">
      <c r="A20" s="6" t="str">
        <f t="shared" si="3"/>
        <v/>
      </c>
      <c r="B20" s="8" t="str">
        <f t="shared" si="4"/>
        <v/>
      </c>
      <c r="C20" s="8" t="str">
        <f t="shared" si="0"/>
        <v/>
      </c>
      <c r="D20" s="8" t="str">
        <f t="shared" si="1"/>
        <v/>
      </c>
      <c r="E20" s="8" t="str">
        <f t="shared" si="5"/>
        <v/>
      </c>
      <c r="H20" s="6" t="str">
        <f t="shared" si="6"/>
        <v/>
      </c>
      <c r="I20" s="8" t="str">
        <f t="shared" si="7"/>
        <v/>
      </c>
      <c r="J20" s="8" t="str">
        <f t="shared" si="8"/>
        <v/>
      </c>
      <c r="K20" s="8" t="str">
        <f t="shared" si="2"/>
        <v/>
      </c>
      <c r="L20" s="8" t="str">
        <f t="shared" si="9"/>
        <v/>
      </c>
      <c r="M20" s="6"/>
    </row>
    <row r="21" spans="1:13">
      <c r="A21" s="6" t="str">
        <f t="shared" si="3"/>
        <v/>
      </c>
      <c r="B21" s="8" t="str">
        <f t="shared" si="4"/>
        <v/>
      </c>
      <c r="C21" s="8" t="str">
        <f t="shared" si="0"/>
        <v/>
      </c>
      <c r="D21" s="8" t="str">
        <f t="shared" si="1"/>
        <v/>
      </c>
      <c r="E21" s="8" t="str">
        <f t="shared" si="5"/>
        <v/>
      </c>
      <c r="H21" s="6" t="str">
        <f t="shared" si="6"/>
        <v/>
      </c>
      <c r="I21" s="8" t="str">
        <f t="shared" si="7"/>
        <v/>
      </c>
      <c r="J21" s="8" t="str">
        <f t="shared" si="8"/>
        <v/>
      </c>
      <c r="K21" s="8" t="str">
        <f t="shared" si="2"/>
        <v/>
      </c>
      <c r="L21" s="8" t="str">
        <f t="shared" si="9"/>
        <v/>
      </c>
      <c r="M21" s="6"/>
    </row>
    <row r="22" spans="1:13">
      <c r="A22" s="6" t="str">
        <f t="shared" si="3"/>
        <v/>
      </c>
      <c r="B22" s="8" t="str">
        <f t="shared" si="4"/>
        <v/>
      </c>
      <c r="C22" s="8" t="str">
        <f t="shared" si="0"/>
        <v/>
      </c>
      <c r="D22" s="8" t="str">
        <f t="shared" si="1"/>
        <v/>
      </c>
      <c r="E22" s="8" t="str">
        <f t="shared" si="5"/>
        <v/>
      </c>
      <c r="H22" s="6" t="str">
        <f t="shared" si="6"/>
        <v/>
      </c>
      <c r="I22" s="8" t="str">
        <f t="shared" si="7"/>
        <v/>
      </c>
      <c r="J22" s="8" t="str">
        <f t="shared" si="8"/>
        <v/>
      </c>
      <c r="K22" s="8" t="str">
        <f t="shared" si="2"/>
        <v/>
      </c>
      <c r="L22" s="8" t="str">
        <f t="shared" si="9"/>
        <v/>
      </c>
      <c r="M22" s="6"/>
    </row>
    <row r="23" spans="1:13">
      <c r="A23" s="6" t="str">
        <f t="shared" si="3"/>
        <v/>
      </c>
      <c r="B23" s="8" t="str">
        <f t="shared" si="4"/>
        <v/>
      </c>
      <c r="C23" s="8" t="str">
        <f t="shared" si="0"/>
        <v/>
      </c>
      <c r="D23" s="8" t="str">
        <f t="shared" si="1"/>
        <v/>
      </c>
      <c r="E23" s="8" t="str">
        <f t="shared" si="5"/>
        <v/>
      </c>
      <c r="H23" s="6" t="str">
        <f t="shared" si="6"/>
        <v/>
      </c>
      <c r="I23" s="8" t="str">
        <f t="shared" si="7"/>
        <v/>
      </c>
      <c r="J23" s="8" t="str">
        <f t="shared" si="8"/>
        <v/>
      </c>
      <c r="K23" s="8" t="str">
        <f t="shared" si="2"/>
        <v/>
      </c>
      <c r="L23" s="8" t="str">
        <f t="shared" si="9"/>
        <v/>
      </c>
      <c r="M23" s="6"/>
    </row>
    <row r="24" spans="1:13">
      <c r="A24" s="6" t="str">
        <f t="shared" si="3"/>
        <v/>
      </c>
      <c r="B24" s="8" t="str">
        <f t="shared" si="4"/>
        <v/>
      </c>
      <c r="C24" s="8" t="str">
        <f t="shared" si="0"/>
        <v/>
      </c>
      <c r="D24" s="8" t="str">
        <f t="shared" si="1"/>
        <v/>
      </c>
      <c r="E24" s="8" t="str">
        <f t="shared" si="5"/>
        <v/>
      </c>
      <c r="H24" s="6" t="str">
        <f t="shared" si="6"/>
        <v/>
      </c>
      <c r="I24" s="8" t="str">
        <f t="shared" si="7"/>
        <v/>
      </c>
      <c r="J24" s="8" t="str">
        <f t="shared" si="8"/>
        <v/>
      </c>
      <c r="K24" s="8" t="str">
        <f t="shared" si="2"/>
        <v/>
      </c>
      <c r="L24" s="8" t="str">
        <f t="shared" si="9"/>
        <v/>
      </c>
      <c r="M24" s="6"/>
    </row>
    <row r="25" spans="1:13">
      <c r="A25" s="6" t="str">
        <f t="shared" si="3"/>
        <v/>
      </c>
      <c r="B25" s="8" t="str">
        <f t="shared" si="4"/>
        <v/>
      </c>
      <c r="C25" s="8" t="str">
        <f t="shared" si="0"/>
        <v/>
      </c>
      <c r="D25" s="8" t="str">
        <f t="shared" si="1"/>
        <v/>
      </c>
      <c r="E25" s="8" t="str">
        <f t="shared" si="5"/>
        <v/>
      </c>
      <c r="H25" s="6" t="str">
        <f t="shared" si="6"/>
        <v/>
      </c>
      <c r="I25" s="8" t="str">
        <f t="shared" si="7"/>
        <v/>
      </c>
      <c r="J25" s="8" t="str">
        <f t="shared" si="8"/>
        <v/>
      </c>
      <c r="K25" s="8" t="str">
        <f t="shared" si="2"/>
        <v/>
      </c>
      <c r="L25" s="8" t="str">
        <f t="shared" si="9"/>
        <v/>
      </c>
      <c r="M25" s="6"/>
    </row>
    <row r="26" spans="1:13">
      <c r="A26" s="6" t="str">
        <f t="shared" si="3"/>
        <v/>
      </c>
      <c r="B26" s="8" t="str">
        <f t="shared" si="4"/>
        <v/>
      </c>
      <c r="C26" s="8" t="str">
        <f t="shared" si="0"/>
        <v/>
      </c>
      <c r="D26" s="8" t="str">
        <f t="shared" si="1"/>
        <v/>
      </c>
      <c r="E26" s="8" t="str">
        <f t="shared" si="5"/>
        <v/>
      </c>
      <c r="H26" s="6" t="str">
        <f t="shared" si="6"/>
        <v/>
      </c>
      <c r="I26" s="8" t="str">
        <f t="shared" si="7"/>
        <v/>
      </c>
      <c r="J26" s="8" t="str">
        <f t="shared" si="8"/>
        <v/>
      </c>
      <c r="K26" s="8" t="str">
        <f t="shared" si="2"/>
        <v/>
      </c>
      <c r="L26" s="8" t="str">
        <f t="shared" si="9"/>
        <v/>
      </c>
      <c r="M26" s="6"/>
    </row>
    <row r="27" spans="1:13">
      <c r="A27" s="6" t="str">
        <f t="shared" si="3"/>
        <v/>
      </c>
      <c r="B27" s="8" t="str">
        <f t="shared" si="4"/>
        <v/>
      </c>
      <c r="C27" s="8" t="str">
        <f t="shared" si="0"/>
        <v/>
      </c>
      <c r="D27" s="8" t="str">
        <f t="shared" si="1"/>
        <v/>
      </c>
      <c r="E27" s="8" t="str">
        <f t="shared" si="5"/>
        <v/>
      </c>
      <c r="H27" s="6" t="str">
        <f t="shared" si="6"/>
        <v/>
      </c>
      <c r="I27" s="8" t="str">
        <f t="shared" si="7"/>
        <v/>
      </c>
      <c r="J27" s="8" t="str">
        <f t="shared" si="8"/>
        <v/>
      </c>
      <c r="K27" s="8" t="str">
        <f t="shared" si="2"/>
        <v/>
      </c>
      <c r="L27" s="8" t="str">
        <f t="shared" si="9"/>
        <v/>
      </c>
      <c r="M27" s="6"/>
    </row>
    <row r="28" spans="1:13">
      <c r="A28" s="6" t="str">
        <f t="shared" si="3"/>
        <v/>
      </c>
      <c r="B28" s="8" t="str">
        <f t="shared" si="4"/>
        <v/>
      </c>
      <c r="C28" s="8" t="str">
        <f t="shared" si="0"/>
        <v/>
      </c>
      <c r="D28" s="8" t="str">
        <f t="shared" si="1"/>
        <v/>
      </c>
      <c r="E28" s="8" t="str">
        <f t="shared" si="5"/>
        <v/>
      </c>
      <c r="H28" s="6" t="str">
        <f t="shared" si="6"/>
        <v/>
      </c>
      <c r="I28" s="8" t="str">
        <f t="shared" si="7"/>
        <v/>
      </c>
      <c r="J28" s="8" t="str">
        <f t="shared" si="8"/>
        <v/>
      </c>
      <c r="K28" s="8" t="str">
        <f t="shared" si="2"/>
        <v/>
      </c>
      <c r="L28" s="8" t="str">
        <f t="shared" si="9"/>
        <v/>
      </c>
      <c r="M28" s="6"/>
    </row>
    <row r="29" spans="1:13">
      <c r="A29" s="6" t="str">
        <f t="shared" si="3"/>
        <v/>
      </c>
      <c r="B29" s="8" t="str">
        <f t="shared" si="4"/>
        <v/>
      </c>
      <c r="C29" s="8" t="str">
        <f t="shared" si="0"/>
        <v/>
      </c>
      <c r="D29" s="8" t="str">
        <f t="shared" si="1"/>
        <v/>
      </c>
      <c r="E29" s="8" t="str">
        <f t="shared" si="5"/>
        <v/>
      </c>
      <c r="H29" s="6" t="str">
        <f t="shared" si="6"/>
        <v/>
      </c>
      <c r="I29" s="8" t="str">
        <f t="shared" si="7"/>
        <v/>
      </c>
      <c r="J29" s="8" t="str">
        <f t="shared" si="8"/>
        <v/>
      </c>
      <c r="K29" s="8" t="str">
        <f t="shared" si="2"/>
        <v/>
      </c>
      <c r="L29" s="8" t="str">
        <f t="shared" si="9"/>
        <v/>
      </c>
      <c r="M29" s="6"/>
    </row>
    <row r="30" spans="1:13">
      <c r="A30" s="6" t="str">
        <f t="shared" si="3"/>
        <v/>
      </c>
      <c r="B30" s="8" t="str">
        <f t="shared" si="4"/>
        <v/>
      </c>
      <c r="C30" s="8" t="str">
        <f t="shared" si="0"/>
        <v/>
      </c>
      <c r="D30" s="8" t="str">
        <f t="shared" si="1"/>
        <v/>
      </c>
      <c r="E30" s="8" t="str">
        <f t="shared" si="5"/>
        <v/>
      </c>
      <c r="H30" s="6" t="str">
        <f t="shared" si="6"/>
        <v/>
      </c>
      <c r="I30" s="8" t="str">
        <f t="shared" si="7"/>
        <v/>
      </c>
      <c r="J30" s="8" t="str">
        <f t="shared" si="8"/>
        <v/>
      </c>
      <c r="K30" s="8" t="str">
        <f t="shared" si="2"/>
        <v/>
      </c>
      <c r="L30" s="8" t="str">
        <f t="shared" si="9"/>
        <v/>
      </c>
      <c r="M30" s="6"/>
    </row>
    <row r="31" spans="1:13">
      <c r="A31" s="6" t="str">
        <f t="shared" si="3"/>
        <v/>
      </c>
      <c r="B31" s="8" t="str">
        <f t="shared" si="4"/>
        <v/>
      </c>
      <c r="C31" s="8" t="str">
        <f t="shared" si="0"/>
        <v/>
      </c>
      <c r="D31" s="8" t="str">
        <f t="shared" si="1"/>
        <v/>
      </c>
      <c r="E31" s="8" t="str">
        <f t="shared" si="5"/>
        <v/>
      </c>
      <c r="H31" s="6" t="str">
        <f t="shared" si="6"/>
        <v/>
      </c>
      <c r="I31" s="8" t="str">
        <f t="shared" si="7"/>
        <v/>
      </c>
      <c r="J31" s="8" t="str">
        <f t="shared" si="8"/>
        <v/>
      </c>
      <c r="K31" s="8" t="str">
        <f t="shared" si="2"/>
        <v/>
      </c>
      <c r="L31" s="8" t="str">
        <f t="shared" si="9"/>
        <v/>
      </c>
      <c r="M31" s="6"/>
    </row>
    <row r="32" spans="1:13">
      <c r="A32" s="6" t="str">
        <f t="shared" si="3"/>
        <v/>
      </c>
      <c r="B32" s="8" t="str">
        <f t="shared" si="4"/>
        <v/>
      </c>
      <c r="C32" s="8" t="str">
        <f t="shared" si="0"/>
        <v/>
      </c>
      <c r="D32" s="8" t="str">
        <f t="shared" si="1"/>
        <v/>
      </c>
      <c r="E32" s="8" t="str">
        <f t="shared" si="5"/>
        <v/>
      </c>
      <c r="H32" s="6" t="str">
        <f t="shared" si="6"/>
        <v/>
      </c>
      <c r="I32" s="8" t="str">
        <f t="shared" si="7"/>
        <v/>
      </c>
      <c r="J32" s="8" t="str">
        <f t="shared" si="8"/>
        <v/>
      </c>
      <c r="K32" s="8" t="str">
        <f t="shared" si="2"/>
        <v/>
      </c>
      <c r="L32" s="8" t="str">
        <f t="shared" si="9"/>
        <v/>
      </c>
      <c r="M32" s="6"/>
    </row>
    <row r="33" spans="1:13">
      <c r="A33" s="6" t="str">
        <f t="shared" si="3"/>
        <v/>
      </c>
      <c r="B33" s="8" t="str">
        <f t="shared" si="4"/>
        <v/>
      </c>
      <c r="C33" s="8" t="str">
        <f t="shared" si="0"/>
        <v/>
      </c>
      <c r="D33" s="8" t="str">
        <f t="shared" si="1"/>
        <v/>
      </c>
      <c r="E33" s="8" t="str">
        <f t="shared" si="5"/>
        <v/>
      </c>
      <c r="H33" s="6" t="str">
        <f t="shared" si="6"/>
        <v/>
      </c>
      <c r="I33" s="8" t="str">
        <f t="shared" si="7"/>
        <v/>
      </c>
      <c r="J33" s="8" t="str">
        <f t="shared" si="8"/>
        <v/>
      </c>
      <c r="K33" s="8" t="str">
        <f t="shared" si="2"/>
        <v/>
      </c>
      <c r="L33" s="8" t="str">
        <f t="shared" si="9"/>
        <v/>
      </c>
      <c r="M33" s="6"/>
    </row>
    <row r="34" spans="1:13">
      <c r="A34" s="6" t="str">
        <f t="shared" si="3"/>
        <v/>
      </c>
      <c r="B34" s="8" t="str">
        <f t="shared" si="4"/>
        <v/>
      </c>
      <c r="C34" s="8" t="str">
        <f t="shared" si="0"/>
        <v/>
      </c>
      <c r="D34" s="8" t="str">
        <f t="shared" si="1"/>
        <v/>
      </c>
      <c r="E34" s="8" t="str">
        <f t="shared" si="5"/>
        <v/>
      </c>
      <c r="H34" s="6" t="str">
        <f t="shared" si="6"/>
        <v/>
      </c>
      <c r="I34" s="8" t="str">
        <f t="shared" si="7"/>
        <v/>
      </c>
      <c r="J34" s="8" t="str">
        <f t="shared" si="8"/>
        <v/>
      </c>
      <c r="K34" s="8" t="str">
        <f t="shared" si="2"/>
        <v/>
      </c>
      <c r="L34" s="8" t="str">
        <f t="shared" si="9"/>
        <v/>
      </c>
      <c r="M34" s="6"/>
    </row>
    <row r="35" spans="1:13">
      <c r="A35" s="6" t="str">
        <f t="shared" si="3"/>
        <v/>
      </c>
      <c r="B35" s="8" t="str">
        <f t="shared" si="4"/>
        <v/>
      </c>
      <c r="C35" s="8" t="str">
        <f t="shared" si="0"/>
        <v/>
      </c>
      <c r="D35" s="8" t="str">
        <f t="shared" si="1"/>
        <v/>
      </c>
      <c r="E35" s="8" t="str">
        <f t="shared" si="5"/>
        <v/>
      </c>
      <c r="H35" s="6" t="str">
        <f t="shared" si="6"/>
        <v/>
      </c>
      <c r="I35" s="8" t="str">
        <f t="shared" si="7"/>
        <v/>
      </c>
      <c r="J35" s="8" t="str">
        <f t="shared" si="8"/>
        <v/>
      </c>
      <c r="K35" s="8" t="str">
        <f t="shared" si="2"/>
        <v/>
      </c>
      <c r="L35" s="8" t="str">
        <f t="shared" si="9"/>
        <v/>
      </c>
      <c r="M35" s="6"/>
    </row>
    <row r="36" spans="1:13">
      <c r="A36" s="6" t="str">
        <f t="shared" si="3"/>
        <v/>
      </c>
      <c r="B36" s="8" t="str">
        <f t="shared" si="4"/>
        <v/>
      </c>
      <c r="C36" s="8" t="str">
        <f t="shared" si="0"/>
        <v/>
      </c>
      <c r="D36" s="8" t="str">
        <f t="shared" si="1"/>
        <v/>
      </c>
      <c r="E36" s="8" t="str">
        <f t="shared" si="5"/>
        <v/>
      </c>
      <c r="H36" s="6" t="str">
        <f t="shared" si="6"/>
        <v/>
      </c>
      <c r="I36" s="8" t="str">
        <f t="shared" si="7"/>
        <v/>
      </c>
      <c r="J36" s="8" t="str">
        <f t="shared" si="8"/>
        <v/>
      </c>
      <c r="K36" s="8" t="str">
        <f t="shared" si="2"/>
        <v/>
      </c>
      <c r="L36" s="8" t="str">
        <f t="shared" si="9"/>
        <v/>
      </c>
      <c r="M36" s="6"/>
    </row>
    <row r="37" spans="1:13">
      <c r="A37" s="6" t="str">
        <f t="shared" si="3"/>
        <v/>
      </c>
      <c r="B37" s="8" t="str">
        <f t="shared" si="4"/>
        <v/>
      </c>
      <c r="C37" s="8" t="str">
        <f t="shared" si="0"/>
        <v/>
      </c>
      <c r="D37" s="8" t="str">
        <f t="shared" si="1"/>
        <v/>
      </c>
      <c r="E37" s="8" t="str">
        <f t="shared" si="5"/>
        <v/>
      </c>
      <c r="H37" s="6" t="str">
        <f t="shared" si="6"/>
        <v/>
      </c>
      <c r="I37" s="8" t="str">
        <f t="shared" si="7"/>
        <v/>
      </c>
      <c r="J37" s="8" t="str">
        <f t="shared" si="8"/>
        <v/>
      </c>
      <c r="K37" s="8" t="str">
        <f t="shared" si="2"/>
        <v/>
      </c>
      <c r="L37" s="8" t="str">
        <f t="shared" si="9"/>
        <v/>
      </c>
      <c r="M37" s="6"/>
    </row>
    <row r="38" spans="1:13">
      <c r="A38" s="6" t="str">
        <f t="shared" si="3"/>
        <v/>
      </c>
      <c r="B38" s="8" t="str">
        <f t="shared" si="4"/>
        <v/>
      </c>
      <c r="C38" s="8" t="str">
        <f t="shared" si="0"/>
        <v/>
      </c>
      <c r="D38" s="8" t="str">
        <f t="shared" si="1"/>
        <v/>
      </c>
      <c r="E38" s="8" t="str">
        <f t="shared" si="5"/>
        <v/>
      </c>
      <c r="H38" s="6" t="str">
        <f t="shared" si="6"/>
        <v/>
      </c>
      <c r="I38" s="8" t="str">
        <f t="shared" si="7"/>
        <v/>
      </c>
      <c r="J38" s="8" t="str">
        <f t="shared" si="8"/>
        <v/>
      </c>
      <c r="K38" s="8" t="str">
        <f t="shared" si="2"/>
        <v/>
      </c>
      <c r="L38" s="8" t="str">
        <f t="shared" si="9"/>
        <v/>
      </c>
      <c r="M38" s="6"/>
    </row>
    <row r="39" spans="1:13">
      <c r="A39" s="6" t="str">
        <f t="shared" si="3"/>
        <v/>
      </c>
      <c r="B39" s="8" t="str">
        <f t="shared" si="4"/>
        <v/>
      </c>
      <c r="C39" s="8" t="str">
        <f t="shared" si="0"/>
        <v/>
      </c>
      <c r="D39" s="8" t="str">
        <f t="shared" si="1"/>
        <v/>
      </c>
      <c r="E39" s="8" t="str">
        <f t="shared" si="5"/>
        <v/>
      </c>
      <c r="H39" s="6" t="str">
        <f t="shared" si="6"/>
        <v/>
      </c>
      <c r="I39" s="8" t="str">
        <f t="shared" si="7"/>
        <v/>
      </c>
      <c r="J39" s="8" t="str">
        <f t="shared" si="8"/>
        <v/>
      </c>
      <c r="K39" s="8" t="str">
        <f t="shared" si="2"/>
        <v/>
      </c>
      <c r="L39" s="8" t="str">
        <f t="shared" si="9"/>
        <v/>
      </c>
      <c r="M39" s="6"/>
    </row>
    <row r="40" spans="1:13">
      <c r="A40" s="6" t="str">
        <f t="shared" si="3"/>
        <v/>
      </c>
      <c r="B40" s="8" t="str">
        <f t="shared" si="4"/>
        <v/>
      </c>
      <c r="C40" s="8" t="str">
        <f t="shared" si="0"/>
        <v/>
      </c>
      <c r="D40" s="8" t="str">
        <f t="shared" si="1"/>
        <v/>
      </c>
      <c r="E40" s="8" t="str">
        <f t="shared" si="5"/>
        <v/>
      </c>
      <c r="H40" s="6" t="str">
        <f t="shared" si="6"/>
        <v/>
      </c>
      <c r="I40" s="8" t="str">
        <f t="shared" si="7"/>
        <v/>
      </c>
      <c r="J40" s="8" t="str">
        <f t="shared" si="8"/>
        <v/>
      </c>
      <c r="K40" s="8" t="str">
        <f t="shared" si="2"/>
        <v/>
      </c>
      <c r="L40" s="8" t="str">
        <f t="shared" si="9"/>
        <v/>
      </c>
      <c r="M40" s="6"/>
    </row>
    <row r="41" spans="1:13">
      <c r="A41" s="6" t="str">
        <f t="shared" si="3"/>
        <v/>
      </c>
      <c r="B41" s="8" t="str">
        <f t="shared" si="4"/>
        <v/>
      </c>
      <c r="C41" s="8" t="str">
        <f t="shared" si="0"/>
        <v/>
      </c>
      <c r="D41" s="8" t="str">
        <f t="shared" si="1"/>
        <v/>
      </c>
      <c r="E41" s="8" t="str">
        <f t="shared" si="5"/>
        <v/>
      </c>
      <c r="H41" s="6" t="str">
        <f t="shared" si="6"/>
        <v/>
      </c>
      <c r="I41" s="8" t="str">
        <f t="shared" si="7"/>
        <v/>
      </c>
      <c r="J41" s="8" t="str">
        <f t="shared" si="8"/>
        <v/>
      </c>
      <c r="K41" s="8" t="str">
        <f t="shared" si="2"/>
        <v/>
      </c>
      <c r="L41" s="8" t="str">
        <f t="shared" si="9"/>
        <v/>
      </c>
      <c r="M41" s="6"/>
    </row>
    <row r="42" spans="1:13">
      <c r="A42" s="6" t="str">
        <f t="shared" si="3"/>
        <v/>
      </c>
      <c r="B42" s="8" t="str">
        <f t="shared" si="4"/>
        <v/>
      </c>
      <c r="C42" s="8" t="str">
        <f t="shared" si="0"/>
        <v/>
      </c>
      <c r="D42" s="8" t="str">
        <f t="shared" si="1"/>
        <v/>
      </c>
      <c r="E42" s="8" t="str">
        <f t="shared" si="5"/>
        <v/>
      </c>
      <c r="H42" s="6" t="str">
        <f t="shared" si="6"/>
        <v/>
      </c>
      <c r="I42" s="8" t="str">
        <f t="shared" si="7"/>
        <v/>
      </c>
      <c r="J42" s="8" t="str">
        <f t="shared" si="8"/>
        <v/>
      </c>
      <c r="K42" s="8" t="str">
        <f t="shared" si="2"/>
        <v/>
      </c>
      <c r="L42" s="8" t="str">
        <f t="shared" si="9"/>
        <v/>
      </c>
      <c r="M42" s="6"/>
    </row>
    <row r="43" spans="1:13">
      <c r="A43" s="6" t="str">
        <f t="shared" si="3"/>
        <v/>
      </c>
      <c r="B43" s="8" t="str">
        <f t="shared" si="4"/>
        <v/>
      </c>
      <c r="C43" s="8" t="str">
        <f t="shared" si="0"/>
        <v/>
      </c>
      <c r="D43" s="8" t="str">
        <f t="shared" si="1"/>
        <v/>
      </c>
      <c r="E43" s="8" t="str">
        <f t="shared" si="5"/>
        <v/>
      </c>
      <c r="H43" s="6" t="str">
        <f t="shared" si="6"/>
        <v/>
      </c>
      <c r="I43" s="8" t="str">
        <f t="shared" si="7"/>
        <v/>
      </c>
      <c r="J43" s="8" t="str">
        <f t="shared" si="8"/>
        <v/>
      </c>
      <c r="K43" s="8" t="str">
        <f t="shared" si="2"/>
        <v/>
      </c>
      <c r="L43" s="8" t="str">
        <f t="shared" si="9"/>
        <v/>
      </c>
      <c r="M43" s="6"/>
    </row>
    <row r="44" spans="1:13">
      <c r="A44" s="6" t="str">
        <f t="shared" si="3"/>
        <v/>
      </c>
      <c r="B44" s="8" t="str">
        <f t="shared" si="4"/>
        <v/>
      </c>
      <c r="C44" s="8" t="str">
        <f t="shared" ref="C44:C75" si="10">IF(B44="","",B44*p0)</f>
        <v/>
      </c>
      <c r="D44" s="8" t="str">
        <f t="shared" ref="D44:D75" si="11">IF(C44="","",E44-C44)</f>
        <v/>
      </c>
      <c r="E44" s="8" t="str">
        <f t="shared" si="5"/>
        <v/>
      </c>
      <c r="H44" s="6" t="str">
        <f t="shared" si="6"/>
        <v/>
      </c>
      <c r="I44" s="8" t="str">
        <f t="shared" si="7"/>
        <v/>
      </c>
      <c r="J44" s="8" t="str">
        <f t="shared" si="8"/>
        <v/>
      </c>
      <c r="K44" s="8" t="str">
        <f t="shared" si="2"/>
        <v/>
      </c>
      <c r="L44" s="8" t="str">
        <f t="shared" si="9"/>
        <v/>
      </c>
      <c r="M44" s="6"/>
    </row>
    <row r="45" spans="1:13">
      <c r="A45" s="6" t="str">
        <f t="shared" ref="A45:A76" si="12">IF(OR(B44=0,B44=""),"",A44+1)</f>
        <v/>
      </c>
      <c r="B45" s="8" t="str">
        <f t="shared" ref="B45:B76" si="13">IF(B44="","",IF(AND(B44-D44=0,E44=0),"",B44-D44))</f>
        <v/>
      </c>
      <c r="C45" s="8" t="str">
        <f t="shared" si="10"/>
        <v/>
      </c>
      <c r="D45" s="8" t="str">
        <f t="shared" si="11"/>
        <v/>
      </c>
      <c r="E45" s="8" t="str">
        <f t="shared" ref="E45:E75" si="14">IF(B45="","",IF(B45+C45&gt;A,A,B45+C45))</f>
        <v/>
      </c>
      <c r="H45" s="6" t="str">
        <f t="shared" si="6"/>
        <v/>
      </c>
      <c r="I45" s="8" t="str">
        <f t="shared" si="7"/>
        <v/>
      </c>
      <c r="J45" s="8" t="str">
        <f t="shared" si="8"/>
        <v/>
      </c>
      <c r="K45" s="8" t="str">
        <f t="shared" si="2"/>
        <v/>
      </c>
      <c r="L45" s="8" t="str">
        <f t="shared" si="9"/>
        <v/>
      </c>
      <c r="M45" s="6"/>
    </row>
    <row r="46" spans="1:13">
      <c r="A46" s="6" t="str">
        <f t="shared" si="12"/>
        <v/>
      </c>
      <c r="B46" s="8" t="str">
        <f t="shared" si="13"/>
        <v/>
      </c>
      <c r="C46" s="8" t="str">
        <f t="shared" si="10"/>
        <v/>
      </c>
      <c r="D46" s="8" t="str">
        <f t="shared" si="11"/>
        <v/>
      </c>
      <c r="E46" s="8" t="str">
        <f t="shared" si="14"/>
        <v/>
      </c>
      <c r="H46" s="6" t="str">
        <f t="shared" si="6"/>
        <v/>
      </c>
      <c r="I46" s="8" t="str">
        <f t="shared" si="7"/>
        <v/>
      </c>
      <c r="J46" s="8" t="str">
        <f t="shared" si="8"/>
        <v/>
      </c>
      <c r="K46" s="8" t="str">
        <f t="shared" si="2"/>
        <v/>
      </c>
      <c r="L46" s="8" t="str">
        <f t="shared" si="9"/>
        <v/>
      </c>
      <c r="M46" s="6"/>
    </row>
    <row r="47" spans="1:13">
      <c r="A47" s="6" t="str">
        <f t="shared" si="12"/>
        <v/>
      </c>
      <c r="B47" s="8" t="str">
        <f t="shared" si="13"/>
        <v/>
      </c>
      <c r="C47" s="8" t="str">
        <f t="shared" si="10"/>
        <v/>
      </c>
      <c r="D47" s="8" t="str">
        <f t="shared" si="11"/>
        <v/>
      </c>
      <c r="E47" s="8" t="str">
        <f t="shared" si="14"/>
        <v/>
      </c>
      <c r="H47" s="6" t="str">
        <f t="shared" si="6"/>
        <v/>
      </c>
      <c r="I47" s="8" t="str">
        <f t="shared" si="7"/>
        <v/>
      </c>
      <c r="J47" s="8" t="str">
        <f t="shared" si="8"/>
        <v/>
      </c>
      <c r="K47" s="8" t="str">
        <f t="shared" si="2"/>
        <v/>
      </c>
      <c r="L47" s="8" t="str">
        <f t="shared" si="9"/>
        <v/>
      </c>
      <c r="M47" s="6"/>
    </row>
    <row r="48" spans="1:13">
      <c r="A48" s="6" t="str">
        <f t="shared" si="12"/>
        <v/>
      </c>
      <c r="B48" s="8" t="str">
        <f t="shared" si="13"/>
        <v/>
      </c>
      <c r="C48" s="8" t="str">
        <f t="shared" si="10"/>
        <v/>
      </c>
      <c r="D48" s="8" t="str">
        <f t="shared" si="11"/>
        <v/>
      </c>
      <c r="E48" s="8" t="str">
        <f t="shared" si="14"/>
        <v/>
      </c>
      <c r="H48" s="6" t="str">
        <f t="shared" si="6"/>
        <v/>
      </c>
      <c r="I48" s="8" t="str">
        <f t="shared" si="7"/>
        <v/>
      </c>
      <c r="J48" s="8" t="str">
        <f t="shared" si="8"/>
        <v/>
      </c>
      <c r="K48" s="8" t="str">
        <f t="shared" si="2"/>
        <v/>
      </c>
      <c r="L48" s="8" t="str">
        <f t="shared" si="9"/>
        <v/>
      </c>
      <c r="M48" s="6"/>
    </row>
    <row r="49" spans="1:13">
      <c r="A49" s="6" t="str">
        <f t="shared" si="12"/>
        <v/>
      </c>
      <c r="B49" s="8" t="str">
        <f t="shared" si="13"/>
        <v/>
      </c>
      <c r="C49" s="8" t="str">
        <f t="shared" si="10"/>
        <v/>
      </c>
      <c r="D49" s="8" t="str">
        <f t="shared" si="11"/>
        <v/>
      </c>
      <c r="E49" s="8" t="str">
        <f t="shared" si="14"/>
        <v/>
      </c>
      <c r="H49" s="6" t="str">
        <f t="shared" si="6"/>
        <v/>
      </c>
      <c r="I49" s="8" t="str">
        <f t="shared" si="7"/>
        <v/>
      </c>
      <c r="J49" s="8" t="str">
        <f t="shared" si="8"/>
        <v/>
      </c>
      <c r="K49" s="8" t="str">
        <f t="shared" si="2"/>
        <v/>
      </c>
      <c r="L49" s="8" t="str">
        <f t="shared" si="9"/>
        <v/>
      </c>
      <c r="M49" s="6"/>
    </row>
    <row r="50" spans="1:13">
      <c r="A50" s="6" t="str">
        <f t="shared" si="12"/>
        <v/>
      </c>
      <c r="B50" s="8" t="str">
        <f t="shared" si="13"/>
        <v/>
      </c>
      <c r="C50" s="8" t="str">
        <f t="shared" si="10"/>
        <v/>
      </c>
      <c r="D50" s="8" t="str">
        <f t="shared" si="11"/>
        <v/>
      </c>
      <c r="E50" s="8" t="str">
        <f t="shared" si="14"/>
        <v/>
      </c>
      <c r="H50" s="6" t="str">
        <f t="shared" si="6"/>
        <v/>
      </c>
      <c r="I50" s="8" t="str">
        <f t="shared" si="7"/>
        <v/>
      </c>
      <c r="J50" s="8" t="str">
        <f t="shared" si="8"/>
        <v/>
      </c>
      <c r="K50" s="8" t="str">
        <f t="shared" si="2"/>
        <v/>
      </c>
      <c r="L50" s="8" t="str">
        <f t="shared" si="9"/>
        <v/>
      </c>
      <c r="M50" s="6"/>
    </row>
    <row r="51" spans="1:13">
      <c r="A51" s="6" t="str">
        <f t="shared" si="12"/>
        <v/>
      </c>
      <c r="B51" s="8" t="str">
        <f t="shared" si="13"/>
        <v/>
      </c>
      <c r="C51" s="8" t="str">
        <f t="shared" si="10"/>
        <v/>
      </c>
      <c r="D51" s="8" t="str">
        <f t="shared" si="11"/>
        <v/>
      </c>
      <c r="E51" s="8" t="str">
        <f t="shared" si="14"/>
        <v/>
      </c>
      <c r="H51" s="6" t="str">
        <f t="shared" si="6"/>
        <v/>
      </c>
      <c r="I51" s="8" t="str">
        <f t="shared" si="7"/>
        <v/>
      </c>
      <c r="J51" s="8" t="str">
        <f t="shared" si="8"/>
        <v/>
      </c>
      <c r="K51" s="8" t="str">
        <f t="shared" si="2"/>
        <v/>
      </c>
      <c r="L51" s="8" t="str">
        <f t="shared" si="9"/>
        <v/>
      </c>
      <c r="M51" s="6"/>
    </row>
    <row r="52" spans="1:13">
      <c r="A52" s="6" t="str">
        <f t="shared" si="12"/>
        <v/>
      </c>
      <c r="B52" s="8" t="str">
        <f t="shared" si="13"/>
        <v/>
      </c>
      <c r="C52" s="8" t="str">
        <f t="shared" si="10"/>
        <v/>
      </c>
      <c r="D52" s="8" t="str">
        <f t="shared" si="11"/>
        <v/>
      </c>
      <c r="E52" s="8" t="str">
        <f t="shared" si="14"/>
        <v/>
      </c>
      <c r="H52" s="6" t="str">
        <f t="shared" si="6"/>
        <v/>
      </c>
      <c r="I52" s="8" t="str">
        <f t="shared" si="7"/>
        <v/>
      </c>
      <c r="J52" s="8" t="str">
        <f t="shared" si="8"/>
        <v/>
      </c>
      <c r="K52" s="8" t="str">
        <f t="shared" si="2"/>
        <v/>
      </c>
      <c r="L52" s="8" t="str">
        <f t="shared" si="9"/>
        <v/>
      </c>
      <c r="M52" s="6"/>
    </row>
    <row r="53" spans="1:13">
      <c r="A53" s="6" t="str">
        <f t="shared" si="12"/>
        <v/>
      </c>
      <c r="B53" s="8" t="str">
        <f t="shared" si="13"/>
        <v/>
      </c>
      <c r="C53" s="8" t="str">
        <f t="shared" si="10"/>
        <v/>
      </c>
      <c r="D53" s="8" t="str">
        <f t="shared" si="11"/>
        <v/>
      </c>
      <c r="E53" s="8" t="str">
        <f t="shared" si="14"/>
        <v/>
      </c>
      <c r="H53" s="6" t="str">
        <f t="shared" si="6"/>
        <v/>
      </c>
      <c r="I53" s="8" t="str">
        <f t="shared" si="7"/>
        <v/>
      </c>
      <c r="J53" s="8" t="str">
        <f t="shared" si="8"/>
        <v/>
      </c>
      <c r="K53" s="8" t="str">
        <f t="shared" si="2"/>
        <v/>
      </c>
      <c r="L53" s="8" t="str">
        <f t="shared" si="9"/>
        <v/>
      </c>
      <c r="M53" s="6"/>
    </row>
    <row r="54" spans="1:13">
      <c r="A54" s="6" t="str">
        <f t="shared" si="12"/>
        <v/>
      </c>
      <c r="B54" s="8" t="str">
        <f t="shared" si="13"/>
        <v/>
      </c>
      <c r="C54" s="8" t="str">
        <f t="shared" si="10"/>
        <v/>
      </c>
      <c r="D54" s="8" t="str">
        <f t="shared" si="11"/>
        <v/>
      </c>
      <c r="E54" s="8" t="str">
        <f t="shared" si="14"/>
        <v/>
      </c>
      <c r="H54" s="6" t="str">
        <f t="shared" si="6"/>
        <v/>
      </c>
      <c r="I54" s="8" t="str">
        <f t="shared" si="7"/>
        <v/>
      </c>
      <c r="J54" s="8" t="str">
        <f t="shared" si="8"/>
        <v/>
      </c>
      <c r="K54" s="8" t="str">
        <f t="shared" si="2"/>
        <v/>
      </c>
      <c r="L54" s="8" t="str">
        <f t="shared" si="9"/>
        <v/>
      </c>
      <c r="M54" s="6"/>
    </row>
    <row r="55" spans="1:13">
      <c r="A55" s="6" t="str">
        <f t="shared" si="12"/>
        <v/>
      </c>
      <c r="B55" s="8" t="str">
        <f t="shared" si="13"/>
        <v/>
      </c>
      <c r="C55" s="8" t="str">
        <f t="shared" si="10"/>
        <v/>
      </c>
      <c r="D55" s="8" t="str">
        <f t="shared" si="11"/>
        <v/>
      </c>
      <c r="E55" s="8" t="str">
        <f t="shared" si="14"/>
        <v/>
      </c>
      <c r="H55" s="6" t="str">
        <f t="shared" si="6"/>
        <v/>
      </c>
      <c r="I55" s="8" t="str">
        <f t="shared" si="7"/>
        <v/>
      </c>
      <c r="J55" s="8" t="str">
        <f t="shared" si="8"/>
        <v/>
      </c>
      <c r="K55" s="8" t="str">
        <f t="shared" si="2"/>
        <v/>
      </c>
      <c r="L55" s="8" t="str">
        <f t="shared" si="9"/>
        <v/>
      </c>
      <c r="M55" s="6"/>
    </row>
    <row r="56" spans="1:13">
      <c r="A56" s="6" t="str">
        <f t="shared" si="12"/>
        <v/>
      </c>
      <c r="B56" s="8" t="str">
        <f t="shared" si="13"/>
        <v/>
      </c>
      <c r="C56" s="8" t="str">
        <f t="shared" si="10"/>
        <v/>
      </c>
      <c r="D56" s="8" t="str">
        <f t="shared" si="11"/>
        <v/>
      </c>
      <c r="E56" s="8" t="str">
        <f t="shared" si="14"/>
        <v/>
      </c>
      <c r="H56" s="6" t="str">
        <f t="shared" si="6"/>
        <v/>
      </c>
      <c r="I56" s="8" t="str">
        <f t="shared" si="7"/>
        <v/>
      </c>
      <c r="J56" s="8" t="str">
        <f t="shared" si="8"/>
        <v/>
      </c>
      <c r="K56" s="8" t="str">
        <f t="shared" si="2"/>
        <v/>
      </c>
      <c r="L56" s="8" t="str">
        <f t="shared" si="9"/>
        <v/>
      </c>
      <c r="M56" s="6"/>
    </row>
    <row r="57" spans="1:13">
      <c r="A57" s="6" t="str">
        <f t="shared" si="12"/>
        <v/>
      </c>
      <c r="B57" s="8" t="str">
        <f t="shared" si="13"/>
        <v/>
      </c>
      <c r="C57" s="8" t="str">
        <f t="shared" si="10"/>
        <v/>
      </c>
      <c r="D57" s="8" t="str">
        <f t="shared" si="11"/>
        <v/>
      </c>
      <c r="E57" s="8" t="str">
        <f t="shared" si="14"/>
        <v/>
      </c>
      <c r="H57" s="6" t="str">
        <f t="shared" si="6"/>
        <v/>
      </c>
      <c r="I57" s="8" t="str">
        <f t="shared" si="7"/>
        <v/>
      </c>
      <c r="J57" s="8" t="str">
        <f t="shared" si="8"/>
        <v/>
      </c>
      <c r="K57" s="8" t="str">
        <f t="shared" si="2"/>
        <v/>
      </c>
      <c r="L57" s="8" t="str">
        <f t="shared" si="9"/>
        <v/>
      </c>
      <c r="M57" s="6"/>
    </row>
    <row r="58" spans="1:13">
      <c r="A58" s="6" t="str">
        <f t="shared" si="12"/>
        <v/>
      </c>
      <c r="B58" s="8" t="str">
        <f t="shared" si="13"/>
        <v/>
      </c>
      <c r="C58" s="8" t="str">
        <f t="shared" si="10"/>
        <v/>
      </c>
      <c r="D58" s="8" t="str">
        <f t="shared" si="11"/>
        <v/>
      </c>
      <c r="E58" s="8" t="str">
        <f t="shared" si="14"/>
        <v/>
      </c>
      <c r="H58" s="6" t="str">
        <f t="shared" si="6"/>
        <v/>
      </c>
      <c r="I58" s="8" t="str">
        <f t="shared" si="7"/>
        <v/>
      </c>
      <c r="J58" s="8" t="str">
        <f t="shared" si="8"/>
        <v/>
      </c>
      <c r="K58" s="8" t="str">
        <f t="shared" si="2"/>
        <v/>
      </c>
      <c r="L58" s="8" t="str">
        <f t="shared" si="9"/>
        <v/>
      </c>
      <c r="M58" s="6"/>
    </row>
    <row r="59" spans="1:13">
      <c r="A59" s="6" t="str">
        <f t="shared" si="12"/>
        <v/>
      </c>
      <c r="B59" s="8" t="str">
        <f t="shared" si="13"/>
        <v/>
      </c>
      <c r="C59" s="8" t="str">
        <f t="shared" si="10"/>
        <v/>
      </c>
      <c r="D59" s="8" t="str">
        <f t="shared" si="11"/>
        <v/>
      </c>
      <c r="E59" s="8" t="str">
        <f t="shared" si="14"/>
        <v/>
      </c>
      <c r="H59" s="6" t="str">
        <f t="shared" si="6"/>
        <v/>
      </c>
      <c r="I59" s="8" t="str">
        <f t="shared" si="7"/>
        <v/>
      </c>
      <c r="J59" s="8" t="str">
        <f t="shared" si="8"/>
        <v/>
      </c>
      <c r="K59" s="8" t="str">
        <f t="shared" si="2"/>
        <v/>
      </c>
      <c r="L59" s="8" t="str">
        <f t="shared" si="9"/>
        <v/>
      </c>
      <c r="M59" s="6"/>
    </row>
    <row r="60" spans="1:13">
      <c r="A60" s="6" t="str">
        <f t="shared" si="12"/>
        <v/>
      </c>
      <c r="B60" s="8" t="str">
        <f t="shared" si="13"/>
        <v/>
      </c>
      <c r="C60" s="8" t="str">
        <f t="shared" si="10"/>
        <v/>
      </c>
      <c r="D60" s="8" t="str">
        <f t="shared" si="11"/>
        <v/>
      </c>
      <c r="E60" s="8" t="str">
        <f t="shared" si="14"/>
        <v/>
      </c>
      <c r="H60" s="6" t="str">
        <f t="shared" si="6"/>
        <v/>
      </c>
      <c r="I60" s="8" t="str">
        <f t="shared" si="7"/>
        <v/>
      </c>
      <c r="J60" s="8" t="str">
        <f t="shared" si="8"/>
        <v/>
      </c>
      <c r="K60" s="8" t="str">
        <f t="shared" si="2"/>
        <v/>
      </c>
      <c r="L60" s="8" t="str">
        <f t="shared" si="9"/>
        <v/>
      </c>
      <c r="M60" s="6"/>
    </row>
    <row r="61" spans="1:13">
      <c r="A61" s="6" t="str">
        <f t="shared" si="12"/>
        <v/>
      </c>
      <c r="B61" s="8" t="str">
        <f t="shared" si="13"/>
        <v/>
      </c>
      <c r="C61" s="8" t="str">
        <f t="shared" si="10"/>
        <v/>
      </c>
      <c r="D61" s="8" t="str">
        <f t="shared" si="11"/>
        <v/>
      </c>
      <c r="E61" s="8" t="str">
        <f t="shared" si="14"/>
        <v/>
      </c>
      <c r="H61" s="6" t="str">
        <f t="shared" si="6"/>
        <v/>
      </c>
      <c r="I61" s="8" t="str">
        <f t="shared" si="7"/>
        <v/>
      </c>
      <c r="J61" s="8" t="str">
        <f t="shared" si="8"/>
        <v/>
      </c>
      <c r="K61" s="8" t="str">
        <f t="shared" si="2"/>
        <v/>
      </c>
      <c r="L61" s="8" t="str">
        <f t="shared" si="9"/>
        <v/>
      </c>
      <c r="M61" s="6"/>
    </row>
    <row r="62" spans="1:13">
      <c r="A62" s="6" t="str">
        <f t="shared" si="12"/>
        <v/>
      </c>
      <c r="B62" s="8" t="str">
        <f t="shared" si="13"/>
        <v/>
      </c>
      <c r="C62" s="8" t="str">
        <f t="shared" si="10"/>
        <v/>
      </c>
      <c r="D62" s="8" t="str">
        <f t="shared" si="11"/>
        <v/>
      </c>
      <c r="E62" s="8" t="str">
        <f t="shared" si="14"/>
        <v/>
      </c>
      <c r="H62" s="6" t="str">
        <f t="shared" si="6"/>
        <v/>
      </c>
      <c r="I62" s="8" t="str">
        <f t="shared" si="7"/>
        <v/>
      </c>
      <c r="J62" s="8" t="str">
        <f t="shared" si="8"/>
        <v/>
      </c>
      <c r="K62" s="8" t="str">
        <f t="shared" si="2"/>
        <v/>
      </c>
      <c r="L62" s="8" t="str">
        <f t="shared" si="9"/>
        <v/>
      </c>
      <c r="M62" s="6"/>
    </row>
    <row r="63" spans="1:13">
      <c r="A63" s="6" t="str">
        <f t="shared" si="12"/>
        <v/>
      </c>
      <c r="B63" s="8" t="str">
        <f t="shared" si="13"/>
        <v/>
      </c>
      <c r="C63" s="8" t="str">
        <f t="shared" si="10"/>
        <v/>
      </c>
      <c r="D63" s="8" t="str">
        <f t="shared" si="11"/>
        <v/>
      </c>
      <c r="E63" s="8" t="str">
        <f t="shared" si="14"/>
        <v/>
      </c>
      <c r="H63" s="6" t="str">
        <f t="shared" si="6"/>
        <v/>
      </c>
      <c r="I63" s="8" t="str">
        <f t="shared" si="7"/>
        <v/>
      </c>
      <c r="J63" s="8" t="str">
        <f t="shared" si="8"/>
        <v/>
      </c>
      <c r="K63" s="8" t="str">
        <f t="shared" si="2"/>
        <v/>
      </c>
      <c r="L63" s="8" t="str">
        <f t="shared" si="9"/>
        <v/>
      </c>
      <c r="M63" s="6"/>
    </row>
    <row r="64" spans="1:13">
      <c r="A64" s="6" t="str">
        <f t="shared" si="12"/>
        <v/>
      </c>
      <c r="B64" s="8" t="str">
        <f t="shared" si="13"/>
        <v/>
      </c>
      <c r="C64" s="8" t="str">
        <f t="shared" si="10"/>
        <v/>
      </c>
      <c r="D64" s="8" t="str">
        <f t="shared" si="11"/>
        <v/>
      </c>
      <c r="E64" s="8" t="str">
        <f t="shared" si="14"/>
        <v/>
      </c>
      <c r="H64" s="6" t="str">
        <f t="shared" si="6"/>
        <v/>
      </c>
      <c r="I64" s="8" t="str">
        <f t="shared" si="7"/>
        <v/>
      </c>
      <c r="J64" s="8" t="str">
        <f t="shared" si="8"/>
        <v/>
      </c>
      <c r="K64" s="8" t="str">
        <f t="shared" si="2"/>
        <v/>
      </c>
      <c r="L64" s="8" t="str">
        <f t="shared" si="9"/>
        <v/>
      </c>
      <c r="M64" s="6"/>
    </row>
    <row r="65" spans="1:13">
      <c r="A65" s="6" t="str">
        <f t="shared" si="12"/>
        <v/>
      </c>
      <c r="B65" s="8" t="str">
        <f t="shared" si="13"/>
        <v/>
      </c>
      <c r="C65" s="8" t="str">
        <f t="shared" si="10"/>
        <v/>
      </c>
      <c r="D65" s="8" t="str">
        <f t="shared" si="11"/>
        <v/>
      </c>
      <c r="E65" s="8" t="str">
        <f t="shared" si="14"/>
        <v/>
      </c>
      <c r="H65" s="6" t="str">
        <f t="shared" si="6"/>
        <v/>
      </c>
      <c r="I65" s="8" t="str">
        <f t="shared" si="7"/>
        <v/>
      </c>
      <c r="J65" s="8" t="str">
        <f t="shared" si="8"/>
        <v/>
      </c>
      <c r="K65" s="8" t="str">
        <f t="shared" si="2"/>
        <v/>
      </c>
      <c r="L65" s="8" t="str">
        <f t="shared" si="9"/>
        <v/>
      </c>
      <c r="M65" s="6"/>
    </row>
    <row r="66" spans="1:13">
      <c r="A66" s="6" t="str">
        <f t="shared" si="12"/>
        <v/>
      </c>
      <c r="B66" s="8" t="str">
        <f t="shared" si="13"/>
        <v/>
      </c>
      <c r="C66" s="8" t="str">
        <f t="shared" si="10"/>
        <v/>
      </c>
      <c r="D66" s="8" t="str">
        <f t="shared" si="11"/>
        <v/>
      </c>
      <c r="E66" s="8" t="str">
        <f t="shared" si="14"/>
        <v/>
      </c>
      <c r="H66" s="6" t="str">
        <f t="shared" si="6"/>
        <v/>
      </c>
      <c r="I66" s="8" t="str">
        <f t="shared" si="7"/>
        <v/>
      </c>
      <c r="J66" s="8" t="str">
        <f t="shared" si="8"/>
        <v/>
      </c>
      <c r="K66" s="8" t="str">
        <f t="shared" si="2"/>
        <v/>
      </c>
      <c r="L66" s="8" t="str">
        <f t="shared" si="9"/>
        <v/>
      </c>
      <c r="M66" s="6"/>
    </row>
    <row r="67" spans="1:13">
      <c r="A67" s="6" t="str">
        <f t="shared" si="12"/>
        <v/>
      </c>
      <c r="B67" s="8" t="str">
        <f t="shared" si="13"/>
        <v/>
      </c>
      <c r="C67" s="8" t="str">
        <f t="shared" si="10"/>
        <v/>
      </c>
      <c r="D67" s="8" t="str">
        <f t="shared" si="11"/>
        <v/>
      </c>
      <c r="E67" s="8" t="str">
        <f t="shared" si="14"/>
        <v/>
      </c>
      <c r="H67" s="6" t="str">
        <f t="shared" si="6"/>
        <v/>
      </c>
      <c r="I67" s="8" t="str">
        <f t="shared" si="7"/>
        <v/>
      </c>
      <c r="J67" s="8" t="str">
        <f t="shared" si="8"/>
        <v/>
      </c>
      <c r="K67" s="8" t="str">
        <f t="shared" si="2"/>
        <v/>
      </c>
      <c r="L67" s="8" t="str">
        <f t="shared" si="9"/>
        <v/>
      </c>
      <c r="M67" s="6"/>
    </row>
    <row r="68" spans="1:13">
      <c r="A68" s="6" t="str">
        <f t="shared" si="12"/>
        <v/>
      </c>
      <c r="B68" s="8" t="str">
        <f t="shared" si="13"/>
        <v/>
      </c>
      <c r="C68" s="8" t="str">
        <f t="shared" si="10"/>
        <v/>
      </c>
      <c r="D68" s="8" t="str">
        <f t="shared" si="11"/>
        <v/>
      </c>
      <c r="E68" s="8" t="str">
        <f t="shared" si="14"/>
        <v/>
      </c>
      <c r="H68" s="6" t="str">
        <f t="shared" si="6"/>
        <v/>
      </c>
      <c r="I68" s="8" t="str">
        <f t="shared" si="7"/>
        <v/>
      </c>
      <c r="J68" s="8" t="str">
        <f t="shared" si="8"/>
        <v/>
      </c>
      <c r="K68" s="8" t="str">
        <f t="shared" si="2"/>
        <v/>
      </c>
      <c r="L68" s="8" t="str">
        <f t="shared" si="9"/>
        <v/>
      </c>
      <c r="M68" s="6"/>
    </row>
    <row r="69" spans="1:13">
      <c r="A69" s="6" t="str">
        <f t="shared" si="12"/>
        <v/>
      </c>
      <c r="B69" s="8" t="str">
        <f t="shared" si="13"/>
        <v/>
      </c>
      <c r="C69" s="8" t="str">
        <f t="shared" si="10"/>
        <v/>
      </c>
      <c r="D69" s="8" t="str">
        <f t="shared" si="11"/>
        <v/>
      </c>
      <c r="E69" s="8" t="str">
        <f t="shared" si="14"/>
        <v/>
      </c>
      <c r="H69" s="6" t="str">
        <f t="shared" si="6"/>
        <v/>
      </c>
      <c r="I69" s="8" t="str">
        <f t="shared" si="7"/>
        <v/>
      </c>
      <c r="J69" s="8" t="str">
        <f t="shared" si="8"/>
        <v/>
      </c>
      <c r="K69" s="8" t="str">
        <f t="shared" si="2"/>
        <v/>
      </c>
      <c r="L69" s="8" t="str">
        <f t="shared" si="9"/>
        <v/>
      </c>
      <c r="M69" s="6"/>
    </row>
    <row r="70" spans="1:13">
      <c r="A70" s="6" t="str">
        <f t="shared" si="12"/>
        <v/>
      </c>
      <c r="B70" s="8" t="str">
        <f t="shared" si="13"/>
        <v/>
      </c>
      <c r="C70" s="8" t="str">
        <f t="shared" si="10"/>
        <v/>
      </c>
      <c r="D70" s="8" t="str">
        <f t="shared" si="11"/>
        <v/>
      </c>
      <c r="E70" s="8" t="str">
        <f t="shared" si="14"/>
        <v/>
      </c>
      <c r="H70" s="6" t="str">
        <f t="shared" si="6"/>
        <v/>
      </c>
      <c r="I70" s="8" t="str">
        <f t="shared" si="7"/>
        <v/>
      </c>
      <c r="J70" s="8" t="str">
        <f t="shared" si="8"/>
        <v/>
      </c>
      <c r="K70" s="8" t="str">
        <f t="shared" si="2"/>
        <v/>
      </c>
      <c r="L70" s="8" t="str">
        <f t="shared" si="9"/>
        <v/>
      </c>
      <c r="M70" s="6"/>
    </row>
    <row r="71" spans="1:13">
      <c r="A71" s="6" t="str">
        <f t="shared" si="12"/>
        <v/>
      </c>
      <c r="B71" s="8" t="str">
        <f t="shared" si="13"/>
        <v/>
      </c>
      <c r="C71" s="8" t="str">
        <f t="shared" si="10"/>
        <v/>
      </c>
      <c r="D71" s="8" t="str">
        <f t="shared" si="11"/>
        <v/>
      </c>
      <c r="E71" s="8" t="str">
        <f t="shared" si="14"/>
        <v/>
      </c>
      <c r="H71" s="6" t="str">
        <f t="shared" si="6"/>
        <v/>
      </c>
      <c r="I71" s="8" t="str">
        <f t="shared" si="7"/>
        <v/>
      </c>
      <c r="J71" s="8" t="str">
        <f t="shared" si="8"/>
        <v/>
      </c>
      <c r="K71" s="8" t="str">
        <f t="shared" si="2"/>
        <v/>
      </c>
      <c r="L71" s="8" t="str">
        <f t="shared" si="9"/>
        <v/>
      </c>
      <c r="M71" s="6"/>
    </row>
    <row r="72" spans="1:13">
      <c r="A72" s="6" t="str">
        <f t="shared" si="12"/>
        <v/>
      </c>
      <c r="B72" s="8" t="str">
        <f t="shared" si="13"/>
        <v/>
      </c>
      <c r="C72" s="8" t="str">
        <f t="shared" si="10"/>
        <v/>
      </c>
      <c r="D72" s="8" t="str">
        <f t="shared" si="11"/>
        <v/>
      </c>
      <c r="E72" s="8" t="str">
        <f t="shared" si="14"/>
        <v/>
      </c>
      <c r="H72" s="6" t="str">
        <f t="shared" si="6"/>
        <v/>
      </c>
      <c r="I72" s="8" t="str">
        <f t="shared" si="7"/>
        <v/>
      </c>
      <c r="J72" s="8" t="str">
        <f t="shared" si="8"/>
        <v/>
      </c>
      <c r="K72" s="8" t="str">
        <f t="shared" si="2"/>
        <v/>
      </c>
      <c r="L72" s="8" t="str">
        <f t="shared" si="9"/>
        <v/>
      </c>
      <c r="M72" s="6"/>
    </row>
    <row r="73" spans="1:13">
      <c r="A73" s="6" t="str">
        <f t="shared" si="12"/>
        <v/>
      </c>
      <c r="B73" s="8" t="str">
        <f t="shared" si="13"/>
        <v/>
      </c>
      <c r="C73" s="8" t="str">
        <f t="shared" si="10"/>
        <v/>
      </c>
      <c r="D73" s="8" t="str">
        <f t="shared" si="11"/>
        <v/>
      </c>
      <c r="E73" s="8" t="str">
        <f t="shared" si="14"/>
        <v/>
      </c>
      <c r="H73" s="6" t="str">
        <f t="shared" si="6"/>
        <v/>
      </c>
      <c r="I73" s="8" t="str">
        <f t="shared" si="7"/>
        <v/>
      </c>
      <c r="J73" s="8" t="str">
        <f t="shared" si="8"/>
        <v/>
      </c>
      <c r="K73" s="8" t="str">
        <f t="shared" si="2"/>
        <v/>
      </c>
      <c r="L73" s="8" t="str">
        <f t="shared" si="9"/>
        <v/>
      </c>
      <c r="M73" s="6"/>
    </row>
    <row r="74" spans="1:13">
      <c r="A74" s="6" t="str">
        <f t="shared" si="12"/>
        <v/>
      </c>
      <c r="B74" s="8" t="str">
        <f t="shared" si="13"/>
        <v/>
      </c>
      <c r="C74" s="8" t="str">
        <f t="shared" si="10"/>
        <v/>
      </c>
      <c r="D74" s="8" t="str">
        <f t="shared" si="11"/>
        <v/>
      </c>
      <c r="E74" s="8" t="str">
        <f t="shared" si="14"/>
        <v/>
      </c>
      <c r="H74" s="6" t="str">
        <f t="shared" si="6"/>
        <v/>
      </c>
      <c r="I74" s="8" t="str">
        <f t="shared" si="7"/>
        <v/>
      </c>
      <c r="J74" s="8" t="str">
        <f t="shared" si="8"/>
        <v/>
      </c>
      <c r="K74" s="8" t="str">
        <f t="shared" si="2"/>
        <v/>
      </c>
      <c r="L74" s="8" t="str">
        <f t="shared" si="9"/>
        <v/>
      </c>
      <c r="M74" s="6"/>
    </row>
    <row r="75" spans="1:13">
      <c r="A75" s="6" t="str">
        <f t="shared" si="12"/>
        <v/>
      </c>
      <c r="B75" s="8" t="str">
        <f t="shared" si="13"/>
        <v/>
      </c>
      <c r="C75" s="8" t="str">
        <f t="shared" si="10"/>
        <v/>
      </c>
      <c r="D75" s="8" t="str">
        <f t="shared" si="11"/>
        <v/>
      </c>
      <c r="E75" s="8" t="str">
        <f t="shared" si="14"/>
        <v/>
      </c>
      <c r="H75" s="6" t="str">
        <f t="shared" si="6"/>
        <v/>
      </c>
      <c r="I75" s="8" t="str">
        <f t="shared" si="7"/>
        <v/>
      </c>
      <c r="J75" s="8" t="str">
        <f t="shared" si="8"/>
        <v/>
      </c>
      <c r="K75" s="8" t="str">
        <f t="shared" si="2"/>
        <v/>
      </c>
      <c r="L75" s="8" t="str">
        <f t="shared" si="9"/>
        <v/>
      </c>
      <c r="M75" s="6"/>
    </row>
    <row r="76" spans="1:13">
      <c r="A76" s="6" t="str">
        <f t="shared" si="12"/>
        <v/>
      </c>
      <c r="B76" s="8" t="str">
        <f t="shared" si="13"/>
        <v/>
      </c>
      <c r="C76" s="8" t="str">
        <f t="shared" ref="C76:C82" si="15">IF(B76="","",B76*p0)</f>
        <v/>
      </c>
      <c r="H76" s="6" t="str">
        <f t="shared" si="6"/>
        <v/>
      </c>
      <c r="I76" s="8" t="str">
        <f t="shared" si="7"/>
        <v/>
      </c>
      <c r="J76" s="8" t="str">
        <f t="shared" si="8"/>
        <v/>
      </c>
      <c r="K76" s="6"/>
      <c r="L76" s="8" t="str">
        <f t="shared" si="9"/>
        <v/>
      </c>
      <c r="M76" s="6"/>
    </row>
    <row r="77" spans="1:13">
      <c r="A77" s="6" t="str">
        <f t="shared" ref="A77:A82" si="16">IF(OR(B76=0,B76=""),"",A76+1)</f>
        <v/>
      </c>
      <c r="B77" s="8" t="str">
        <f t="shared" ref="B77:B82" si="17">IF(B76="","",IF(AND(B76-D76=0,E76=0),"",B76-D76))</f>
        <v/>
      </c>
      <c r="C77" s="8" t="str">
        <f t="shared" si="15"/>
        <v/>
      </c>
      <c r="H77" s="6" t="str">
        <f t="shared" ref="H77:H82" si="18">IF(OR(I76=0,I76=""),"",H76+1)</f>
        <v/>
      </c>
      <c r="I77" s="8" t="str">
        <f t="shared" ref="I77:I82" si="19">IF(I76="","",IF(AND(I76-K76=0,L76=0),"",I76-K76))</f>
        <v/>
      </c>
      <c r="J77" s="8" t="str">
        <f t="shared" si="8"/>
        <v/>
      </c>
      <c r="K77" s="6"/>
      <c r="L77" s="8" t="str">
        <f t="shared" si="9"/>
        <v/>
      </c>
      <c r="M77" s="6"/>
    </row>
    <row r="78" spans="1:13">
      <c r="A78" s="6" t="str">
        <f t="shared" si="16"/>
        <v/>
      </c>
      <c r="B78" s="8" t="str">
        <f t="shared" si="17"/>
        <v/>
      </c>
      <c r="C78" s="8" t="str">
        <f t="shared" si="15"/>
        <v/>
      </c>
      <c r="H78" s="6" t="str">
        <f t="shared" si="18"/>
        <v/>
      </c>
      <c r="I78" s="8" t="str">
        <f t="shared" si="19"/>
        <v/>
      </c>
      <c r="J78" s="8" t="str">
        <f t="shared" ref="J78:J141" si="20">IF(I78="","",ROUND(I78*p0,2))</f>
        <v/>
      </c>
      <c r="K78" s="6"/>
      <c r="L78" s="8" t="str">
        <f t="shared" ref="L78:L141" si="21">IF(I78="","",IF(I78+J78&gt;$L$9,$L$9,I78+J78))</f>
        <v/>
      </c>
      <c r="M78" s="6"/>
    </row>
    <row r="79" spans="1:13">
      <c r="A79" s="6" t="str">
        <f t="shared" si="16"/>
        <v/>
      </c>
      <c r="B79" s="8" t="str">
        <f t="shared" si="17"/>
        <v/>
      </c>
      <c r="C79" s="8" t="str">
        <f t="shared" si="15"/>
        <v/>
      </c>
      <c r="H79" s="6" t="str">
        <f t="shared" si="18"/>
        <v/>
      </c>
      <c r="I79" s="8" t="str">
        <f t="shared" si="19"/>
        <v/>
      </c>
      <c r="J79" s="8" t="str">
        <f t="shared" si="20"/>
        <v/>
      </c>
      <c r="K79" s="6"/>
      <c r="L79" s="8" t="str">
        <f t="shared" si="21"/>
        <v/>
      </c>
      <c r="M79" s="6"/>
    </row>
    <row r="80" spans="1:13">
      <c r="A80" s="6" t="str">
        <f t="shared" si="16"/>
        <v/>
      </c>
      <c r="B80" s="8" t="str">
        <f t="shared" si="17"/>
        <v/>
      </c>
      <c r="C80" s="8" t="str">
        <f t="shared" si="15"/>
        <v/>
      </c>
      <c r="H80" s="6" t="str">
        <f t="shared" si="18"/>
        <v/>
      </c>
      <c r="I80" s="8" t="str">
        <f t="shared" si="19"/>
        <v/>
      </c>
      <c r="J80" s="8" t="str">
        <f t="shared" si="20"/>
        <v/>
      </c>
      <c r="K80" s="6"/>
      <c r="L80" s="8" t="str">
        <f t="shared" si="21"/>
        <v/>
      </c>
      <c r="M80" s="6"/>
    </row>
    <row r="81" spans="1:13">
      <c r="A81" s="6" t="str">
        <f t="shared" si="16"/>
        <v/>
      </c>
      <c r="B81" s="8" t="str">
        <f t="shared" si="17"/>
        <v/>
      </c>
      <c r="C81" s="8" t="str">
        <f t="shared" si="15"/>
        <v/>
      </c>
      <c r="H81" s="6" t="str">
        <f t="shared" si="18"/>
        <v/>
      </c>
      <c r="I81" s="8" t="str">
        <f t="shared" si="19"/>
        <v/>
      </c>
      <c r="J81" s="8" t="str">
        <f t="shared" si="20"/>
        <v/>
      </c>
      <c r="K81" s="6"/>
      <c r="L81" s="8" t="str">
        <f t="shared" si="21"/>
        <v/>
      </c>
      <c r="M81" s="6"/>
    </row>
    <row r="82" spans="1:13">
      <c r="A82" s="6" t="str">
        <f t="shared" si="16"/>
        <v/>
      </c>
      <c r="B82" s="8" t="str">
        <f t="shared" si="17"/>
        <v/>
      </c>
      <c r="C82" s="8" t="str">
        <f t="shared" si="15"/>
        <v/>
      </c>
      <c r="H82" s="6" t="str">
        <f t="shared" si="18"/>
        <v/>
      </c>
      <c r="I82" s="8" t="str">
        <f t="shared" si="19"/>
        <v/>
      </c>
      <c r="J82" s="8" t="str">
        <f t="shared" si="20"/>
        <v/>
      </c>
      <c r="K82" s="6"/>
      <c r="L82" s="8" t="str">
        <f t="shared" si="21"/>
        <v/>
      </c>
      <c r="M82" s="6"/>
    </row>
    <row r="83" spans="1:13">
      <c r="H83" s="6"/>
      <c r="I83" s="6"/>
      <c r="J83" s="8" t="str">
        <f t="shared" si="20"/>
        <v/>
      </c>
      <c r="K83" s="6"/>
      <c r="L83" s="8" t="str">
        <f t="shared" si="21"/>
        <v/>
      </c>
      <c r="M83" s="6"/>
    </row>
    <row r="84" spans="1:13">
      <c r="H84" s="6"/>
      <c r="I84" s="6"/>
      <c r="J84" s="8" t="str">
        <f t="shared" si="20"/>
        <v/>
      </c>
      <c r="K84" s="6"/>
      <c r="L84" s="8" t="str">
        <f t="shared" si="21"/>
        <v/>
      </c>
      <c r="M84" s="6"/>
    </row>
    <row r="85" spans="1:13">
      <c r="H85" s="6"/>
      <c r="I85" s="6"/>
      <c r="J85" s="8" t="str">
        <f t="shared" si="20"/>
        <v/>
      </c>
      <c r="K85" s="6"/>
      <c r="L85" s="8" t="str">
        <f t="shared" si="21"/>
        <v/>
      </c>
      <c r="M85" s="6"/>
    </row>
    <row r="86" spans="1:13">
      <c r="H86" s="6"/>
      <c r="I86" s="6"/>
      <c r="J86" s="8" t="str">
        <f t="shared" si="20"/>
        <v/>
      </c>
      <c r="K86" s="6"/>
      <c r="L86" s="8" t="str">
        <f t="shared" si="21"/>
        <v/>
      </c>
      <c r="M86" s="6"/>
    </row>
    <row r="87" spans="1:13">
      <c r="H87" s="6"/>
      <c r="I87" s="6"/>
      <c r="J87" s="8" t="str">
        <f t="shared" si="20"/>
        <v/>
      </c>
      <c r="K87" s="6"/>
      <c r="L87" s="8" t="str">
        <f t="shared" si="21"/>
        <v/>
      </c>
      <c r="M87" s="6"/>
    </row>
    <row r="88" spans="1:13">
      <c r="H88" s="6"/>
      <c r="I88" s="6"/>
      <c r="J88" s="8" t="str">
        <f t="shared" si="20"/>
        <v/>
      </c>
      <c r="K88" s="6"/>
      <c r="L88" s="8" t="str">
        <f t="shared" si="21"/>
        <v/>
      </c>
      <c r="M88" s="6"/>
    </row>
    <row r="89" spans="1:13">
      <c r="H89" s="6"/>
      <c r="I89" s="6"/>
      <c r="J89" s="8" t="str">
        <f t="shared" si="20"/>
        <v/>
      </c>
      <c r="K89" s="6"/>
      <c r="L89" s="8" t="str">
        <f t="shared" si="21"/>
        <v/>
      </c>
      <c r="M89" s="6"/>
    </row>
    <row r="90" spans="1:13">
      <c r="H90" s="6"/>
      <c r="I90" s="6"/>
      <c r="J90" s="8" t="str">
        <f t="shared" si="20"/>
        <v/>
      </c>
      <c r="K90" s="6"/>
      <c r="L90" s="8" t="str">
        <f t="shared" si="21"/>
        <v/>
      </c>
      <c r="M90" s="6"/>
    </row>
    <row r="91" spans="1:13">
      <c r="H91" s="6"/>
      <c r="I91" s="6"/>
      <c r="J91" s="8" t="str">
        <f t="shared" si="20"/>
        <v/>
      </c>
      <c r="K91" s="6"/>
      <c r="L91" s="8" t="str">
        <f t="shared" si="21"/>
        <v/>
      </c>
      <c r="M91" s="6"/>
    </row>
    <row r="92" spans="1:13">
      <c r="H92" s="6"/>
      <c r="I92" s="6"/>
      <c r="J92" s="8" t="str">
        <f t="shared" si="20"/>
        <v/>
      </c>
      <c r="K92" s="6"/>
      <c r="L92" s="8" t="str">
        <f t="shared" si="21"/>
        <v/>
      </c>
      <c r="M92" s="6"/>
    </row>
    <row r="93" spans="1:13">
      <c r="H93" s="6"/>
      <c r="I93" s="6"/>
      <c r="J93" s="8" t="str">
        <f t="shared" si="20"/>
        <v/>
      </c>
      <c r="K93" s="6"/>
      <c r="L93" s="8" t="str">
        <f t="shared" si="21"/>
        <v/>
      </c>
      <c r="M93" s="6"/>
    </row>
    <row r="94" spans="1:13">
      <c r="H94" s="6"/>
      <c r="I94" s="6"/>
      <c r="J94" s="8" t="str">
        <f t="shared" si="20"/>
        <v/>
      </c>
      <c r="K94" s="6"/>
      <c r="L94" s="8" t="str">
        <f t="shared" si="21"/>
        <v/>
      </c>
      <c r="M94" s="6"/>
    </row>
    <row r="95" spans="1:13">
      <c r="H95" s="6"/>
      <c r="I95" s="6"/>
      <c r="J95" s="8" t="str">
        <f t="shared" si="20"/>
        <v/>
      </c>
      <c r="K95" s="6"/>
      <c r="L95" s="8" t="str">
        <f t="shared" si="21"/>
        <v/>
      </c>
      <c r="M95" s="6"/>
    </row>
    <row r="96" spans="1:13">
      <c r="H96" s="6"/>
      <c r="I96" s="6"/>
      <c r="J96" s="8" t="str">
        <f t="shared" si="20"/>
        <v/>
      </c>
      <c r="K96" s="6"/>
      <c r="L96" s="8" t="str">
        <f t="shared" si="21"/>
        <v/>
      </c>
      <c r="M96" s="6"/>
    </row>
    <row r="97" spans="8:13">
      <c r="H97" s="6"/>
      <c r="I97" s="6"/>
      <c r="J97" s="8" t="str">
        <f t="shared" si="20"/>
        <v/>
      </c>
      <c r="K97" s="6"/>
      <c r="L97" s="8" t="str">
        <f t="shared" si="21"/>
        <v/>
      </c>
      <c r="M97" s="6"/>
    </row>
    <row r="98" spans="8:13">
      <c r="H98" s="6"/>
      <c r="I98" s="6"/>
      <c r="J98" s="8" t="str">
        <f t="shared" si="20"/>
        <v/>
      </c>
      <c r="K98" s="6"/>
      <c r="L98" s="8" t="str">
        <f t="shared" si="21"/>
        <v/>
      </c>
      <c r="M98" s="6"/>
    </row>
    <row r="99" spans="8:13">
      <c r="H99" s="6"/>
      <c r="I99" s="6"/>
      <c r="J99" s="8" t="str">
        <f t="shared" si="20"/>
        <v/>
      </c>
      <c r="K99" s="6"/>
      <c r="L99" s="8" t="str">
        <f t="shared" si="21"/>
        <v/>
      </c>
      <c r="M99" s="6"/>
    </row>
    <row r="100" spans="8:13">
      <c r="H100" s="6"/>
      <c r="I100" s="6"/>
      <c r="J100" s="8" t="str">
        <f t="shared" si="20"/>
        <v/>
      </c>
      <c r="K100" s="6"/>
      <c r="L100" s="8" t="str">
        <f t="shared" si="21"/>
        <v/>
      </c>
      <c r="M100" s="6"/>
    </row>
    <row r="101" spans="8:13">
      <c r="H101" s="6"/>
      <c r="I101" s="6"/>
      <c r="J101" s="8" t="str">
        <f t="shared" si="20"/>
        <v/>
      </c>
      <c r="K101" s="6"/>
      <c r="L101" s="8" t="str">
        <f t="shared" si="21"/>
        <v/>
      </c>
      <c r="M101" s="6"/>
    </row>
    <row r="102" spans="8:13">
      <c r="H102" s="6"/>
      <c r="I102" s="6"/>
      <c r="J102" s="8" t="str">
        <f t="shared" si="20"/>
        <v/>
      </c>
      <c r="K102" s="6"/>
      <c r="L102" s="8" t="str">
        <f t="shared" si="21"/>
        <v/>
      </c>
      <c r="M102" s="6"/>
    </row>
    <row r="103" spans="8:13">
      <c r="H103" s="6"/>
      <c r="I103" s="6"/>
      <c r="J103" s="8" t="str">
        <f t="shared" si="20"/>
        <v/>
      </c>
      <c r="K103" s="6"/>
      <c r="L103" s="8" t="str">
        <f t="shared" si="21"/>
        <v/>
      </c>
      <c r="M103" s="6"/>
    </row>
    <row r="104" spans="8:13">
      <c r="H104" s="6"/>
      <c r="I104" s="6"/>
      <c r="J104" s="8" t="str">
        <f t="shared" si="20"/>
        <v/>
      </c>
      <c r="K104" s="6"/>
      <c r="L104" s="8" t="str">
        <f t="shared" si="21"/>
        <v/>
      </c>
      <c r="M104" s="6"/>
    </row>
    <row r="105" spans="8:13">
      <c r="H105" s="6"/>
      <c r="I105" s="6"/>
      <c r="J105" s="8" t="str">
        <f t="shared" si="20"/>
        <v/>
      </c>
      <c r="K105" s="6"/>
      <c r="L105" s="8" t="str">
        <f t="shared" si="21"/>
        <v/>
      </c>
      <c r="M105" s="6"/>
    </row>
    <row r="106" spans="8:13">
      <c r="H106" s="6"/>
      <c r="I106" s="6"/>
      <c r="J106" s="8" t="str">
        <f t="shared" si="20"/>
        <v/>
      </c>
      <c r="K106" s="6"/>
      <c r="L106" s="8" t="str">
        <f t="shared" si="21"/>
        <v/>
      </c>
      <c r="M106" s="6"/>
    </row>
    <row r="107" spans="8:13">
      <c r="H107" s="6"/>
      <c r="I107" s="6"/>
      <c r="J107" s="8" t="str">
        <f t="shared" si="20"/>
        <v/>
      </c>
      <c r="K107" s="6"/>
      <c r="L107" s="8" t="str">
        <f t="shared" si="21"/>
        <v/>
      </c>
      <c r="M107" s="6"/>
    </row>
    <row r="108" spans="8:13">
      <c r="H108" s="6"/>
      <c r="I108" s="6"/>
      <c r="J108" s="8" t="str">
        <f t="shared" si="20"/>
        <v/>
      </c>
      <c r="K108" s="6"/>
      <c r="L108" s="8" t="str">
        <f t="shared" si="21"/>
        <v/>
      </c>
      <c r="M108" s="6"/>
    </row>
    <row r="109" spans="8:13">
      <c r="H109" s="6"/>
      <c r="I109" s="6"/>
      <c r="J109" s="8" t="str">
        <f t="shared" si="20"/>
        <v/>
      </c>
      <c r="K109" s="6"/>
      <c r="L109" s="8" t="str">
        <f t="shared" si="21"/>
        <v/>
      </c>
      <c r="M109" s="6"/>
    </row>
    <row r="110" spans="8:13">
      <c r="H110" s="6"/>
      <c r="I110" s="6"/>
      <c r="J110" s="8" t="str">
        <f t="shared" si="20"/>
        <v/>
      </c>
      <c r="K110" s="6"/>
      <c r="L110" s="8" t="str">
        <f t="shared" si="21"/>
        <v/>
      </c>
      <c r="M110" s="6"/>
    </row>
    <row r="111" spans="8:13">
      <c r="H111" s="6"/>
      <c r="I111" s="6"/>
      <c r="J111" s="8" t="str">
        <f t="shared" si="20"/>
        <v/>
      </c>
      <c r="K111" s="6"/>
      <c r="L111" s="8" t="str">
        <f t="shared" si="21"/>
        <v/>
      </c>
      <c r="M111" s="6"/>
    </row>
    <row r="112" spans="8:13">
      <c r="H112" s="6"/>
      <c r="I112" s="6"/>
      <c r="J112" s="8" t="str">
        <f t="shared" si="20"/>
        <v/>
      </c>
      <c r="K112" s="6"/>
      <c r="L112" s="8" t="str">
        <f t="shared" si="21"/>
        <v/>
      </c>
      <c r="M112" s="6"/>
    </row>
    <row r="113" spans="8:13">
      <c r="H113" s="6"/>
      <c r="I113" s="6"/>
      <c r="J113" s="8" t="str">
        <f t="shared" si="20"/>
        <v/>
      </c>
      <c r="K113" s="6"/>
      <c r="L113" s="8" t="str">
        <f t="shared" si="21"/>
        <v/>
      </c>
      <c r="M113" s="6"/>
    </row>
    <row r="114" spans="8:13">
      <c r="H114" s="6"/>
      <c r="I114" s="6"/>
      <c r="J114" s="8" t="str">
        <f t="shared" si="20"/>
        <v/>
      </c>
      <c r="K114" s="6"/>
      <c r="L114" s="8" t="str">
        <f t="shared" si="21"/>
        <v/>
      </c>
      <c r="M114" s="6"/>
    </row>
    <row r="115" spans="8:13">
      <c r="H115" s="6"/>
      <c r="I115" s="6"/>
      <c r="J115" s="8" t="str">
        <f t="shared" si="20"/>
        <v/>
      </c>
      <c r="K115" s="6"/>
      <c r="L115" s="8" t="str">
        <f t="shared" si="21"/>
        <v/>
      </c>
      <c r="M115" s="6"/>
    </row>
    <row r="116" spans="8:13">
      <c r="H116" s="6"/>
      <c r="I116" s="6"/>
      <c r="J116" s="8" t="str">
        <f t="shared" si="20"/>
        <v/>
      </c>
      <c r="K116" s="6"/>
      <c r="L116" s="8" t="str">
        <f t="shared" si="21"/>
        <v/>
      </c>
      <c r="M116" s="6"/>
    </row>
    <row r="117" spans="8:13">
      <c r="H117" s="6"/>
      <c r="I117" s="6"/>
      <c r="J117" s="8" t="str">
        <f t="shared" si="20"/>
        <v/>
      </c>
      <c r="K117" s="6"/>
      <c r="L117" s="8" t="str">
        <f t="shared" si="21"/>
        <v/>
      </c>
      <c r="M117" s="6"/>
    </row>
    <row r="118" spans="8:13">
      <c r="H118" s="6"/>
      <c r="I118" s="6"/>
      <c r="J118" s="8" t="str">
        <f t="shared" si="20"/>
        <v/>
      </c>
      <c r="K118" s="6"/>
      <c r="L118" s="8" t="str">
        <f t="shared" si="21"/>
        <v/>
      </c>
      <c r="M118" s="6"/>
    </row>
    <row r="119" spans="8:13">
      <c r="H119" s="6"/>
      <c r="I119" s="6"/>
      <c r="J119" s="8" t="str">
        <f t="shared" si="20"/>
        <v/>
      </c>
      <c r="K119" s="6"/>
      <c r="L119" s="8" t="str">
        <f t="shared" si="21"/>
        <v/>
      </c>
      <c r="M119" s="6"/>
    </row>
    <row r="120" spans="8:13">
      <c r="H120" s="6"/>
      <c r="I120" s="6"/>
      <c r="J120" s="8" t="str">
        <f t="shared" si="20"/>
        <v/>
      </c>
      <c r="K120" s="6"/>
      <c r="L120" s="8" t="str">
        <f t="shared" si="21"/>
        <v/>
      </c>
      <c r="M120" s="6"/>
    </row>
    <row r="121" spans="8:13">
      <c r="H121" s="6"/>
      <c r="I121" s="6"/>
      <c r="J121" s="8" t="str">
        <f t="shared" si="20"/>
        <v/>
      </c>
      <c r="K121" s="6"/>
      <c r="L121" s="8" t="str">
        <f t="shared" si="21"/>
        <v/>
      </c>
      <c r="M121" s="6"/>
    </row>
    <row r="122" spans="8:13">
      <c r="H122" s="6"/>
      <c r="I122" s="6"/>
      <c r="J122" s="8" t="str">
        <f t="shared" si="20"/>
        <v/>
      </c>
      <c r="K122" s="6"/>
      <c r="L122" s="8" t="str">
        <f t="shared" si="21"/>
        <v/>
      </c>
      <c r="M122" s="6"/>
    </row>
    <row r="123" spans="8:13">
      <c r="H123" s="6"/>
      <c r="I123" s="6"/>
      <c r="J123" s="8" t="str">
        <f t="shared" si="20"/>
        <v/>
      </c>
      <c r="K123" s="6"/>
      <c r="L123" s="8" t="str">
        <f t="shared" si="21"/>
        <v/>
      </c>
      <c r="M123" s="6"/>
    </row>
    <row r="124" spans="8:13">
      <c r="H124" s="6"/>
      <c r="I124" s="6"/>
      <c r="J124" s="8" t="str">
        <f t="shared" si="20"/>
        <v/>
      </c>
      <c r="K124" s="6"/>
      <c r="L124" s="8" t="str">
        <f t="shared" si="21"/>
        <v/>
      </c>
      <c r="M124" s="6"/>
    </row>
    <row r="125" spans="8:13">
      <c r="H125" s="6"/>
      <c r="I125" s="6"/>
      <c r="J125" s="8" t="str">
        <f t="shared" si="20"/>
        <v/>
      </c>
      <c r="K125" s="6"/>
      <c r="L125" s="8" t="str">
        <f t="shared" si="21"/>
        <v/>
      </c>
      <c r="M125" s="6"/>
    </row>
    <row r="126" spans="8:13">
      <c r="H126" s="6"/>
      <c r="I126" s="6"/>
      <c r="J126" s="8" t="str">
        <f t="shared" si="20"/>
        <v/>
      </c>
      <c r="K126" s="6"/>
      <c r="L126" s="8" t="str">
        <f t="shared" si="21"/>
        <v/>
      </c>
      <c r="M126" s="6"/>
    </row>
    <row r="127" spans="8:13">
      <c r="H127" s="6"/>
      <c r="I127" s="6"/>
      <c r="J127" s="8" t="str">
        <f t="shared" si="20"/>
        <v/>
      </c>
      <c r="K127" s="6"/>
      <c r="L127" s="8" t="str">
        <f t="shared" si="21"/>
        <v/>
      </c>
      <c r="M127" s="6"/>
    </row>
    <row r="128" spans="8:13">
      <c r="H128" s="6"/>
      <c r="I128" s="6"/>
      <c r="J128" s="8" t="str">
        <f t="shared" si="20"/>
        <v/>
      </c>
      <c r="K128" s="6"/>
      <c r="L128" s="8" t="str">
        <f t="shared" si="21"/>
        <v/>
      </c>
      <c r="M128" s="6"/>
    </row>
    <row r="129" spans="8:13">
      <c r="H129" s="6"/>
      <c r="I129" s="6"/>
      <c r="J129" s="8" t="str">
        <f t="shared" si="20"/>
        <v/>
      </c>
      <c r="K129" s="6"/>
      <c r="L129" s="8" t="str">
        <f t="shared" si="21"/>
        <v/>
      </c>
      <c r="M129" s="6"/>
    </row>
    <row r="130" spans="8:13">
      <c r="H130" s="6"/>
      <c r="I130" s="6"/>
      <c r="J130" s="8" t="str">
        <f t="shared" si="20"/>
        <v/>
      </c>
      <c r="K130" s="6"/>
      <c r="L130" s="8" t="str">
        <f t="shared" si="21"/>
        <v/>
      </c>
      <c r="M130" s="6"/>
    </row>
    <row r="131" spans="8:13">
      <c r="H131" s="6"/>
      <c r="I131" s="6"/>
      <c r="J131" s="8" t="str">
        <f t="shared" si="20"/>
        <v/>
      </c>
      <c r="K131" s="6"/>
      <c r="L131" s="8" t="str">
        <f t="shared" si="21"/>
        <v/>
      </c>
      <c r="M131" s="6"/>
    </row>
    <row r="132" spans="8:13">
      <c r="H132" s="6"/>
      <c r="I132" s="6"/>
      <c r="J132" s="8" t="str">
        <f t="shared" si="20"/>
        <v/>
      </c>
      <c r="K132" s="6"/>
      <c r="L132" s="8" t="str">
        <f t="shared" si="21"/>
        <v/>
      </c>
      <c r="M132" s="6"/>
    </row>
    <row r="133" spans="8:13">
      <c r="H133" s="6"/>
      <c r="I133" s="6"/>
      <c r="J133" s="8" t="str">
        <f t="shared" si="20"/>
        <v/>
      </c>
      <c r="K133" s="6"/>
      <c r="L133" s="8" t="str">
        <f t="shared" si="21"/>
        <v/>
      </c>
      <c r="M133" s="6"/>
    </row>
    <row r="134" spans="8:13">
      <c r="H134" s="6"/>
      <c r="I134" s="6"/>
      <c r="J134" s="8" t="str">
        <f t="shared" si="20"/>
        <v/>
      </c>
      <c r="K134" s="6"/>
      <c r="L134" s="8" t="str">
        <f t="shared" si="21"/>
        <v/>
      </c>
      <c r="M134" s="6"/>
    </row>
    <row r="135" spans="8:13">
      <c r="H135" s="6"/>
      <c r="I135" s="6"/>
      <c r="J135" s="8" t="str">
        <f t="shared" si="20"/>
        <v/>
      </c>
      <c r="K135" s="6"/>
      <c r="L135" s="8" t="str">
        <f t="shared" si="21"/>
        <v/>
      </c>
      <c r="M135" s="6"/>
    </row>
    <row r="136" spans="8:13">
      <c r="H136" s="6"/>
      <c r="I136" s="6"/>
      <c r="J136" s="8" t="str">
        <f t="shared" si="20"/>
        <v/>
      </c>
      <c r="K136" s="6"/>
      <c r="L136" s="8" t="str">
        <f t="shared" si="21"/>
        <v/>
      </c>
      <c r="M136" s="6"/>
    </row>
    <row r="137" spans="8:13">
      <c r="H137" s="6"/>
      <c r="I137" s="6"/>
      <c r="J137" s="8" t="str">
        <f t="shared" si="20"/>
        <v/>
      </c>
      <c r="K137" s="6"/>
      <c r="L137" s="8" t="str">
        <f t="shared" si="21"/>
        <v/>
      </c>
      <c r="M137" s="6"/>
    </row>
    <row r="138" spans="8:13">
      <c r="H138" s="6"/>
      <c r="I138" s="6"/>
      <c r="J138" s="8" t="str">
        <f t="shared" si="20"/>
        <v/>
      </c>
      <c r="K138" s="6"/>
      <c r="L138" s="8" t="str">
        <f t="shared" si="21"/>
        <v/>
      </c>
      <c r="M138" s="6"/>
    </row>
    <row r="139" spans="8:13">
      <c r="H139" s="6"/>
      <c r="I139" s="6"/>
      <c r="J139" s="8" t="str">
        <f t="shared" si="20"/>
        <v/>
      </c>
      <c r="K139" s="6"/>
      <c r="L139" s="8" t="str">
        <f t="shared" si="21"/>
        <v/>
      </c>
      <c r="M139" s="6"/>
    </row>
    <row r="140" spans="8:13">
      <c r="H140" s="6"/>
      <c r="I140" s="6"/>
      <c r="J140" s="8" t="str">
        <f t="shared" si="20"/>
        <v/>
      </c>
      <c r="K140" s="6"/>
      <c r="L140" s="8" t="str">
        <f t="shared" si="21"/>
        <v/>
      </c>
      <c r="M140" s="6"/>
    </row>
    <row r="141" spans="8:13">
      <c r="H141" s="6"/>
      <c r="I141" s="6"/>
      <c r="J141" s="8" t="str">
        <f t="shared" si="20"/>
        <v/>
      </c>
      <c r="K141" s="6"/>
      <c r="L141" s="8" t="str">
        <f t="shared" si="21"/>
        <v/>
      </c>
      <c r="M141" s="6"/>
    </row>
  </sheetData>
  <phoneticPr fontId="0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workbookViewId="0">
      <selection activeCell="E2" sqref="E2"/>
    </sheetView>
  </sheetViews>
  <sheetFormatPr baseColWidth="10" defaultColWidth="9.140625" defaultRowHeight="12.75"/>
  <cols>
    <col min="1" max="1" width="7.140625" style="6" customWidth="1"/>
    <col min="2" max="2" width="10.42578125" style="6" customWidth="1"/>
    <col min="3" max="4" width="9.140625" style="6" customWidth="1"/>
    <col min="5" max="5" width="10.28515625" style="6" customWidth="1"/>
    <col min="6" max="12" width="10.28515625" style="28" customWidth="1"/>
    <col min="13" max="13" width="9.140625" style="28" customWidth="1"/>
    <col min="14" max="14" width="13.140625" customWidth="1"/>
  </cols>
  <sheetData>
    <row r="1" spans="1:14" ht="15.75">
      <c r="A1" s="44" t="s">
        <v>110</v>
      </c>
      <c r="B1" s="44"/>
      <c r="C1" s="44"/>
      <c r="D1" s="44"/>
      <c r="F1" s="6"/>
      <c r="G1" s="6"/>
      <c r="H1" s="6"/>
      <c r="I1" s="6"/>
      <c r="J1" s="6"/>
      <c r="K1" s="6"/>
      <c r="L1" s="6"/>
    </row>
    <row r="2" spans="1:14">
      <c r="B2" s="6" t="s">
        <v>88</v>
      </c>
      <c r="E2" s="50">
        <v>100000</v>
      </c>
      <c r="F2" s="45"/>
      <c r="G2" s="45"/>
      <c r="H2" s="45"/>
      <c r="I2" s="45"/>
      <c r="J2" s="45"/>
      <c r="K2" s="45"/>
      <c r="L2" s="45"/>
    </row>
    <row r="3" spans="1:14">
      <c r="B3" s="6" t="s">
        <v>51</v>
      </c>
      <c r="E3" s="12">
        <v>0.08</v>
      </c>
      <c r="F3" s="13"/>
      <c r="G3" s="13"/>
      <c r="H3" s="13"/>
      <c r="I3" s="13"/>
      <c r="J3" s="13"/>
      <c r="K3" s="13"/>
      <c r="L3" s="13"/>
    </row>
    <row r="4" spans="1:14">
      <c r="B4" s="6" t="s">
        <v>111</v>
      </c>
      <c r="E4" s="12">
        <v>0.09</v>
      </c>
      <c r="F4" s="13"/>
      <c r="G4" s="13"/>
      <c r="H4" s="13"/>
      <c r="I4" s="13"/>
      <c r="J4" s="13"/>
      <c r="K4" s="13"/>
      <c r="L4" s="13"/>
    </row>
    <row r="5" spans="1:14">
      <c r="E5" s="46"/>
      <c r="F5" s="46"/>
      <c r="G5" s="46"/>
      <c r="H5" s="46"/>
      <c r="I5" s="46"/>
      <c r="J5" s="46"/>
      <c r="K5" s="46"/>
      <c r="L5" s="46"/>
    </row>
    <row r="6" spans="1:14">
      <c r="A6" s="14" t="s">
        <v>41</v>
      </c>
      <c r="D6" s="9" t="s">
        <v>109</v>
      </c>
      <c r="E6" s="45">
        <f>E2*E4</f>
        <v>9000</v>
      </c>
      <c r="F6" s="45"/>
      <c r="G6" s="45"/>
      <c r="H6" s="45"/>
      <c r="I6" s="45"/>
      <c r="J6" s="45"/>
      <c r="K6" s="45"/>
      <c r="L6" s="45"/>
    </row>
    <row r="7" spans="1:14">
      <c r="D7" s="9" t="s">
        <v>371</v>
      </c>
      <c r="E7" s="52">
        <f>LN(1-E3/E4)/(-LN(1+E3))</f>
        <v>28.549829172006362</v>
      </c>
      <c r="F7" s="52"/>
      <c r="G7" s="52"/>
      <c r="H7" s="52"/>
      <c r="I7" s="52"/>
      <c r="J7" s="52"/>
      <c r="K7" s="52"/>
      <c r="L7" s="52"/>
      <c r="M7" s="28" t="s">
        <v>113</v>
      </c>
    </row>
    <row r="8" spans="1:14">
      <c r="B8" s="6" t="s">
        <v>91</v>
      </c>
      <c r="F8" s="6"/>
      <c r="G8" s="6"/>
      <c r="H8" s="6"/>
      <c r="I8" s="6"/>
      <c r="J8" s="6"/>
      <c r="K8" s="6"/>
      <c r="L8" s="6"/>
      <c r="M8" s="28" t="s">
        <v>114</v>
      </c>
      <c r="N8" t="s">
        <v>115</v>
      </c>
    </row>
    <row r="9" spans="1:14">
      <c r="A9" s="9" t="s">
        <v>2</v>
      </c>
      <c r="B9" s="49" t="s">
        <v>92</v>
      </c>
      <c r="C9" s="9" t="s">
        <v>4</v>
      </c>
      <c r="D9" s="9" t="s">
        <v>5</v>
      </c>
      <c r="E9" s="9" t="s">
        <v>33</v>
      </c>
      <c r="F9" s="9"/>
      <c r="G9" s="9"/>
      <c r="H9" s="9"/>
      <c r="I9" s="9"/>
      <c r="J9" s="9"/>
      <c r="K9" s="9"/>
      <c r="L9" s="9"/>
      <c r="M9" s="28">
        <f>0</f>
        <v>0</v>
      </c>
      <c r="N9" s="1">
        <f t="shared" ref="N9:N40" si="0">B10</f>
        <v>100000</v>
      </c>
    </row>
    <row r="10" spans="1:14">
      <c r="A10" s="6">
        <v>1</v>
      </c>
      <c r="B10" s="8">
        <f>K</f>
        <v>100000</v>
      </c>
      <c r="C10" s="8">
        <f t="shared" ref="C10:C41" si="1">IF(B10="","",B10*p0)</f>
        <v>8000</v>
      </c>
      <c r="D10" s="8">
        <f>IF(C10="","",E10-C10)</f>
        <v>1000</v>
      </c>
      <c r="E10" s="8">
        <f>A</f>
        <v>9000</v>
      </c>
      <c r="F10" s="8"/>
      <c r="G10" s="8"/>
      <c r="H10" s="8"/>
      <c r="I10" s="8"/>
      <c r="J10" s="8"/>
      <c r="K10" s="8"/>
      <c r="L10" s="8"/>
      <c r="M10" s="28">
        <v>1</v>
      </c>
      <c r="N10" s="1">
        <f t="shared" si="0"/>
        <v>99000</v>
      </c>
    </row>
    <row r="11" spans="1:14">
      <c r="A11" s="6">
        <f t="shared" ref="A11:A42" si="2">IF(OR(B10=0,B10=""),"",A10+1)</f>
        <v>2</v>
      </c>
      <c r="B11" s="8">
        <f t="shared" ref="B11:B42" si="3">IF(B10="","",IF(AND(B10-D10=0,E10=0),"",B10-D10))</f>
        <v>99000</v>
      </c>
      <c r="C11" s="8">
        <f t="shared" si="1"/>
        <v>7920</v>
      </c>
      <c r="D11" s="8">
        <f t="shared" ref="D11:D26" si="4">IF(C11="","",E11-C11)</f>
        <v>1080</v>
      </c>
      <c r="E11" s="8">
        <f t="shared" ref="E11:E42" si="5">IF(B11="","",IF(B11+C11&gt;A,A,B11+C11))</f>
        <v>9000</v>
      </c>
      <c r="F11" s="8"/>
      <c r="G11" s="8"/>
      <c r="H11" s="8"/>
      <c r="I11" s="8"/>
      <c r="J11" s="8"/>
      <c r="K11" s="8"/>
      <c r="L11" s="8"/>
      <c r="M11" s="28">
        <f>A11</f>
        <v>2</v>
      </c>
      <c r="N11" s="1">
        <f t="shared" si="0"/>
        <v>97920</v>
      </c>
    </row>
    <row r="12" spans="1:14">
      <c r="A12" s="6">
        <f t="shared" si="2"/>
        <v>3</v>
      </c>
      <c r="B12" s="8">
        <f t="shared" si="3"/>
        <v>97920</v>
      </c>
      <c r="C12" s="8">
        <f t="shared" si="1"/>
        <v>7833.6</v>
      </c>
      <c r="D12" s="8">
        <f t="shared" si="4"/>
        <v>1166.3999999999996</v>
      </c>
      <c r="E12" s="8">
        <f t="shared" si="5"/>
        <v>9000</v>
      </c>
      <c r="F12" s="8"/>
      <c r="G12" s="8"/>
      <c r="H12" s="8"/>
      <c r="I12" s="8"/>
      <c r="J12" s="8"/>
      <c r="K12" s="8"/>
      <c r="L12" s="8"/>
      <c r="M12" s="28">
        <v>3</v>
      </c>
      <c r="N12" s="1">
        <f t="shared" si="0"/>
        <v>96753.600000000006</v>
      </c>
    </row>
    <row r="13" spans="1:14">
      <c r="A13" s="6">
        <f t="shared" si="2"/>
        <v>4</v>
      </c>
      <c r="B13" s="8">
        <f t="shared" si="3"/>
        <v>96753.600000000006</v>
      </c>
      <c r="C13" s="8">
        <f t="shared" si="1"/>
        <v>7740.2880000000005</v>
      </c>
      <c r="D13" s="8">
        <f t="shared" si="4"/>
        <v>1259.7119999999995</v>
      </c>
      <c r="E13" s="8">
        <f t="shared" si="5"/>
        <v>9000</v>
      </c>
      <c r="F13" s="8"/>
      <c r="G13" s="8"/>
      <c r="H13" s="8"/>
      <c r="I13" s="8"/>
      <c r="J13" s="8"/>
      <c r="K13" s="8"/>
      <c r="L13" s="8"/>
      <c r="M13" s="28">
        <f>A13</f>
        <v>4</v>
      </c>
      <c r="N13" s="1">
        <f t="shared" si="0"/>
        <v>95493.888000000006</v>
      </c>
    </row>
    <row r="14" spans="1:14">
      <c r="A14" s="6">
        <f t="shared" si="2"/>
        <v>5</v>
      </c>
      <c r="B14" s="8">
        <f t="shared" si="3"/>
        <v>95493.888000000006</v>
      </c>
      <c r="C14" s="8">
        <f t="shared" si="1"/>
        <v>7639.5110400000003</v>
      </c>
      <c r="D14" s="8">
        <f t="shared" si="4"/>
        <v>1360.4889599999997</v>
      </c>
      <c r="E14" s="8">
        <f t="shared" si="5"/>
        <v>9000</v>
      </c>
      <c r="F14" s="8"/>
      <c r="G14" s="8"/>
      <c r="H14" s="8"/>
      <c r="I14" s="8"/>
      <c r="J14" s="8"/>
      <c r="K14" s="8"/>
      <c r="L14" s="8"/>
      <c r="M14" s="28">
        <v>5</v>
      </c>
      <c r="N14" s="1">
        <f t="shared" si="0"/>
        <v>94133.399040000004</v>
      </c>
    </row>
    <row r="15" spans="1:14">
      <c r="A15" s="6">
        <f t="shared" si="2"/>
        <v>6</v>
      </c>
      <c r="B15" s="8">
        <f t="shared" si="3"/>
        <v>94133.399040000004</v>
      </c>
      <c r="C15" s="8">
        <f t="shared" si="1"/>
        <v>7530.6719232000005</v>
      </c>
      <c r="D15" s="8">
        <f t="shared" si="4"/>
        <v>1469.3280767999995</v>
      </c>
      <c r="E15" s="8">
        <f t="shared" si="5"/>
        <v>9000</v>
      </c>
      <c r="F15" s="8"/>
      <c r="G15" s="8"/>
      <c r="H15" s="8"/>
      <c r="I15" s="8"/>
      <c r="J15" s="8"/>
      <c r="K15" s="8"/>
      <c r="L15" s="8"/>
      <c r="M15" s="28">
        <f t="shared" ref="M15:M46" si="6">A15</f>
        <v>6</v>
      </c>
      <c r="N15" s="1">
        <f t="shared" si="0"/>
        <v>92664.070963200007</v>
      </c>
    </row>
    <row r="16" spans="1:14">
      <c r="A16" s="6">
        <f t="shared" si="2"/>
        <v>7</v>
      </c>
      <c r="B16" s="8">
        <f t="shared" si="3"/>
        <v>92664.070963200007</v>
      </c>
      <c r="C16" s="8">
        <f t="shared" si="1"/>
        <v>7413.1256770560003</v>
      </c>
      <c r="D16" s="8">
        <f t="shared" si="4"/>
        <v>1586.8743229439997</v>
      </c>
      <c r="E16" s="8">
        <f t="shared" si="5"/>
        <v>9000</v>
      </c>
      <c r="F16" s="8"/>
      <c r="G16" s="8"/>
      <c r="H16" s="8"/>
      <c r="I16" s="8"/>
      <c r="J16" s="8"/>
      <c r="K16" s="8"/>
      <c r="L16" s="8"/>
      <c r="M16" s="28">
        <f t="shared" si="6"/>
        <v>7</v>
      </c>
      <c r="N16" s="1">
        <f t="shared" si="0"/>
        <v>91077.196640256007</v>
      </c>
    </row>
    <row r="17" spans="1:14">
      <c r="A17" s="6">
        <f t="shared" si="2"/>
        <v>8</v>
      </c>
      <c r="B17" s="8">
        <f t="shared" si="3"/>
        <v>91077.196640256007</v>
      </c>
      <c r="C17" s="8">
        <f t="shared" si="1"/>
        <v>7286.1757312204809</v>
      </c>
      <c r="D17" s="8">
        <f t="shared" si="4"/>
        <v>1713.8242687795191</v>
      </c>
      <c r="E17" s="8">
        <f t="shared" si="5"/>
        <v>9000</v>
      </c>
      <c r="F17" s="8"/>
      <c r="G17" s="8"/>
      <c r="H17" s="8"/>
      <c r="I17" s="8"/>
      <c r="J17" s="8"/>
      <c r="K17" s="8"/>
      <c r="L17" s="8"/>
      <c r="M17" s="28">
        <f t="shared" si="6"/>
        <v>8</v>
      </c>
      <c r="N17" s="1">
        <f t="shared" si="0"/>
        <v>89363.372371476493</v>
      </c>
    </row>
    <row r="18" spans="1:14">
      <c r="A18" s="6">
        <f t="shared" si="2"/>
        <v>9</v>
      </c>
      <c r="B18" s="8">
        <f t="shared" si="3"/>
        <v>89363.372371476493</v>
      </c>
      <c r="C18" s="8">
        <f t="shared" si="1"/>
        <v>7149.0697897181199</v>
      </c>
      <c r="D18" s="8">
        <f t="shared" si="4"/>
        <v>1850.9302102818801</v>
      </c>
      <c r="E18" s="8">
        <f t="shared" si="5"/>
        <v>9000</v>
      </c>
      <c r="F18" s="8"/>
      <c r="G18" s="8"/>
      <c r="H18" s="8"/>
      <c r="I18" s="8"/>
      <c r="J18" s="8"/>
      <c r="K18" s="8"/>
      <c r="L18" s="8"/>
      <c r="M18" s="28">
        <f t="shared" si="6"/>
        <v>9</v>
      </c>
      <c r="N18" s="1">
        <f t="shared" si="0"/>
        <v>87512.442161194616</v>
      </c>
    </row>
    <row r="19" spans="1:14">
      <c r="A19" s="6">
        <f t="shared" si="2"/>
        <v>10</v>
      </c>
      <c r="B19" s="8">
        <f t="shared" si="3"/>
        <v>87512.442161194616</v>
      </c>
      <c r="C19" s="8">
        <f t="shared" si="1"/>
        <v>7000.9953728955697</v>
      </c>
      <c r="D19" s="8">
        <f t="shared" si="4"/>
        <v>1999.0046271044303</v>
      </c>
      <c r="E19" s="8">
        <f t="shared" si="5"/>
        <v>9000</v>
      </c>
      <c r="F19" s="8"/>
      <c r="G19" s="8"/>
      <c r="H19" s="8"/>
      <c r="I19" s="8"/>
      <c r="J19" s="8"/>
      <c r="K19" s="8"/>
      <c r="L19" s="8"/>
      <c r="M19" s="28">
        <f t="shared" si="6"/>
        <v>10</v>
      </c>
      <c r="N19" s="1">
        <f t="shared" si="0"/>
        <v>85513.43753409019</v>
      </c>
    </row>
    <row r="20" spans="1:14">
      <c r="A20" s="6">
        <f t="shared" si="2"/>
        <v>11</v>
      </c>
      <c r="B20" s="8">
        <f t="shared" si="3"/>
        <v>85513.43753409019</v>
      </c>
      <c r="C20" s="8">
        <f t="shared" si="1"/>
        <v>6841.0750027272152</v>
      </c>
      <c r="D20" s="8">
        <f t="shared" si="4"/>
        <v>2158.9249972727848</v>
      </c>
      <c r="E20" s="8">
        <f t="shared" si="5"/>
        <v>9000</v>
      </c>
      <c r="F20" s="10"/>
      <c r="G20" s="10"/>
      <c r="H20" s="10"/>
      <c r="I20" s="10"/>
      <c r="J20" s="10"/>
      <c r="K20" s="10"/>
      <c r="L20" s="10"/>
      <c r="M20" s="28">
        <f t="shared" si="6"/>
        <v>11</v>
      </c>
      <c r="N20" s="1">
        <f t="shared" si="0"/>
        <v>83354.512536817405</v>
      </c>
    </row>
    <row r="21" spans="1:14">
      <c r="A21" s="6">
        <f t="shared" si="2"/>
        <v>12</v>
      </c>
      <c r="B21" s="8">
        <f t="shared" si="3"/>
        <v>83354.512536817405</v>
      </c>
      <c r="C21" s="8">
        <f t="shared" si="1"/>
        <v>6668.3610029453921</v>
      </c>
      <c r="D21" s="8">
        <f t="shared" si="4"/>
        <v>2331.6389970546079</v>
      </c>
      <c r="E21" s="8">
        <f t="shared" si="5"/>
        <v>9000</v>
      </c>
      <c r="F21" s="10"/>
      <c r="G21" s="10"/>
      <c r="H21" s="10"/>
      <c r="I21" s="10"/>
      <c r="J21" s="10"/>
      <c r="K21" s="10"/>
      <c r="L21" s="10"/>
      <c r="M21" s="28">
        <f t="shared" si="6"/>
        <v>12</v>
      </c>
      <c r="N21" s="1">
        <f t="shared" si="0"/>
        <v>81022.873539762804</v>
      </c>
    </row>
    <row r="22" spans="1:14">
      <c r="A22" s="6">
        <f t="shared" si="2"/>
        <v>13</v>
      </c>
      <c r="B22" s="8">
        <f t="shared" si="3"/>
        <v>81022.873539762804</v>
      </c>
      <c r="C22" s="8">
        <f t="shared" si="1"/>
        <v>6481.8298831810243</v>
      </c>
      <c r="D22" s="8">
        <f t="shared" si="4"/>
        <v>2518.1701168189757</v>
      </c>
      <c r="E22" s="8">
        <f t="shared" si="5"/>
        <v>9000</v>
      </c>
      <c r="F22" s="10"/>
      <c r="G22" s="10"/>
      <c r="H22" s="10"/>
      <c r="I22" s="10"/>
      <c r="J22" s="10"/>
      <c r="K22" s="10"/>
      <c r="L22" s="10"/>
      <c r="M22" s="28">
        <f t="shared" si="6"/>
        <v>13</v>
      </c>
      <c r="N22" s="1">
        <f t="shared" si="0"/>
        <v>78504.703422943829</v>
      </c>
    </row>
    <row r="23" spans="1:14">
      <c r="A23" s="6">
        <f t="shared" si="2"/>
        <v>14</v>
      </c>
      <c r="B23" s="8">
        <f t="shared" si="3"/>
        <v>78504.703422943829</v>
      </c>
      <c r="C23" s="8">
        <f t="shared" si="1"/>
        <v>6280.3762738355063</v>
      </c>
      <c r="D23" s="8">
        <f t="shared" si="4"/>
        <v>2719.6237261644937</v>
      </c>
      <c r="E23" s="8">
        <f t="shared" si="5"/>
        <v>9000</v>
      </c>
      <c r="F23" s="10"/>
      <c r="G23" s="10"/>
      <c r="H23" s="10"/>
      <c r="I23" s="10"/>
      <c r="J23" s="10"/>
      <c r="K23" s="10"/>
      <c r="L23" s="10"/>
      <c r="M23" s="28">
        <f t="shared" si="6"/>
        <v>14</v>
      </c>
      <c r="N23" s="1">
        <f t="shared" si="0"/>
        <v>75785.079696779329</v>
      </c>
    </row>
    <row r="24" spans="1:14">
      <c r="A24" s="6">
        <f t="shared" si="2"/>
        <v>15</v>
      </c>
      <c r="B24" s="8">
        <f t="shared" si="3"/>
        <v>75785.079696779329</v>
      </c>
      <c r="C24" s="8">
        <f t="shared" si="1"/>
        <v>6062.8063757423461</v>
      </c>
      <c r="D24" s="8">
        <f t="shared" si="4"/>
        <v>2937.1936242576539</v>
      </c>
      <c r="E24" s="8">
        <f t="shared" si="5"/>
        <v>9000</v>
      </c>
      <c r="F24" s="10"/>
      <c r="G24" s="10"/>
      <c r="H24" s="10"/>
      <c r="I24" s="10"/>
      <c r="J24" s="10"/>
      <c r="K24" s="10"/>
      <c r="L24" s="10"/>
      <c r="M24" s="28">
        <f t="shared" si="6"/>
        <v>15</v>
      </c>
      <c r="N24" s="1">
        <f t="shared" si="0"/>
        <v>72847.88607252168</v>
      </c>
    </row>
    <row r="25" spans="1:14">
      <c r="A25" s="6">
        <f t="shared" si="2"/>
        <v>16</v>
      </c>
      <c r="B25" s="8">
        <f t="shared" si="3"/>
        <v>72847.88607252168</v>
      </c>
      <c r="C25" s="8">
        <f t="shared" si="1"/>
        <v>5827.8308858017344</v>
      </c>
      <c r="D25" s="8">
        <f t="shared" si="4"/>
        <v>3172.1691141982656</v>
      </c>
      <c r="E25" s="8">
        <f t="shared" si="5"/>
        <v>9000</v>
      </c>
      <c r="F25" s="10"/>
      <c r="G25" s="10"/>
      <c r="H25" s="10"/>
      <c r="I25" s="10"/>
      <c r="J25" s="10"/>
      <c r="K25" s="10"/>
      <c r="L25" s="10"/>
      <c r="M25" s="28">
        <f t="shared" si="6"/>
        <v>16</v>
      </c>
      <c r="N25" s="1">
        <f t="shared" si="0"/>
        <v>69675.716958323421</v>
      </c>
    </row>
    <row r="26" spans="1:14">
      <c r="A26" s="6">
        <f t="shared" si="2"/>
        <v>17</v>
      </c>
      <c r="B26" s="8">
        <f t="shared" si="3"/>
        <v>69675.716958323421</v>
      </c>
      <c r="C26" s="8">
        <f t="shared" si="1"/>
        <v>5574.0573566658741</v>
      </c>
      <c r="D26" s="8">
        <f t="shared" si="4"/>
        <v>3425.9426433341259</v>
      </c>
      <c r="E26" s="8">
        <f t="shared" si="5"/>
        <v>9000</v>
      </c>
      <c r="F26" s="10"/>
      <c r="G26" s="10"/>
      <c r="H26" s="10"/>
      <c r="I26" s="10"/>
      <c r="J26" s="10"/>
      <c r="K26" s="10"/>
      <c r="L26" s="10"/>
      <c r="M26" s="28">
        <f t="shared" si="6"/>
        <v>17</v>
      </c>
      <c r="N26" s="1">
        <f t="shared" si="0"/>
        <v>66249.774314989292</v>
      </c>
    </row>
    <row r="27" spans="1:14">
      <c r="A27" s="6">
        <f t="shared" si="2"/>
        <v>18</v>
      </c>
      <c r="B27" s="8">
        <f t="shared" si="3"/>
        <v>66249.774314989292</v>
      </c>
      <c r="C27" s="8">
        <f t="shared" si="1"/>
        <v>5299.9819451991434</v>
      </c>
      <c r="D27" s="8">
        <f t="shared" ref="D27:D42" si="7">IF(C27="","",E27-C27)</f>
        <v>3700.0180548008566</v>
      </c>
      <c r="E27" s="8">
        <f t="shared" si="5"/>
        <v>9000</v>
      </c>
      <c r="F27" s="10"/>
      <c r="G27" s="10"/>
      <c r="H27" s="10"/>
      <c r="I27" s="10"/>
      <c r="J27" s="10"/>
      <c r="K27" s="10"/>
      <c r="L27" s="10"/>
      <c r="M27" s="28">
        <f t="shared" si="6"/>
        <v>18</v>
      </c>
      <c r="N27" s="1">
        <f t="shared" si="0"/>
        <v>62549.756260188435</v>
      </c>
    </row>
    <row r="28" spans="1:14">
      <c r="A28" s="6">
        <f t="shared" si="2"/>
        <v>19</v>
      </c>
      <c r="B28" s="8">
        <f t="shared" si="3"/>
        <v>62549.756260188435</v>
      </c>
      <c r="C28" s="8">
        <f t="shared" si="1"/>
        <v>5003.9805008150752</v>
      </c>
      <c r="D28" s="8">
        <f t="shared" si="7"/>
        <v>3996.0194991849248</v>
      </c>
      <c r="E28" s="8">
        <f t="shared" si="5"/>
        <v>9000</v>
      </c>
      <c r="F28" s="10"/>
      <c r="G28" s="10"/>
      <c r="H28" s="10"/>
      <c r="I28" s="10"/>
      <c r="J28" s="10"/>
      <c r="K28" s="10"/>
      <c r="L28" s="10"/>
      <c r="M28" s="28">
        <f t="shared" si="6"/>
        <v>19</v>
      </c>
      <c r="N28" s="1">
        <f t="shared" si="0"/>
        <v>58553.736761003507</v>
      </c>
    </row>
    <row r="29" spans="1:14">
      <c r="A29" s="6">
        <f t="shared" si="2"/>
        <v>20</v>
      </c>
      <c r="B29" s="8">
        <f t="shared" si="3"/>
        <v>58553.736761003507</v>
      </c>
      <c r="C29" s="8">
        <f t="shared" si="1"/>
        <v>4684.2989408802805</v>
      </c>
      <c r="D29" s="8">
        <f t="shared" si="7"/>
        <v>4315.7010591197195</v>
      </c>
      <c r="E29" s="8">
        <f t="shared" si="5"/>
        <v>9000</v>
      </c>
      <c r="F29" s="10"/>
      <c r="G29" s="10"/>
      <c r="H29" s="10"/>
      <c r="I29" s="10"/>
      <c r="J29" s="10"/>
      <c r="K29" s="10"/>
      <c r="L29" s="10"/>
      <c r="M29" s="28">
        <f t="shared" si="6"/>
        <v>20</v>
      </c>
      <c r="N29" s="1">
        <f t="shared" si="0"/>
        <v>54238.035701883789</v>
      </c>
    </row>
    <row r="30" spans="1:14">
      <c r="A30" s="6">
        <f t="shared" si="2"/>
        <v>21</v>
      </c>
      <c r="B30" s="8">
        <f t="shared" si="3"/>
        <v>54238.035701883789</v>
      </c>
      <c r="C30" s="8">
        <f t="shared" si="1"/>
        <v>4339.0428561507033</v>
      </c>
      <c r="D30" s="8">
        <f t="shared" si="7"/>
        <v>4660.9571438492967</v>
      </c>
      <c r="E30" s="8">
        <f t="shared" si="5"/>
        <v>9000</v>
      </c>
      <c r="F30" s="10"/>
      <c r="G30" s="10"/>
      <c r="H30" s="10"/>
      <c r="I30" s="10"/>
      <c r="J30" s="10"/>
      <c r="K30" s="10"/>
      <c r="L30" s="10"/>
      <c r="M30" s="28">
        <f t="shared" si="6"/>
        <v>21</v>
      </c>
      <c r="N30" s="1">
        <f t="shared" si="0"/>
        <v>49577.078558034496</v>
      </c>
    </row>
    <row r="31" spans="1:14">
      <c r="A31" s="6">
        <f t="shared" si="2"/>
        <v>22</v>
      </c>
      <c r="B31" s="8">
        <f t="shared" si="3"/>
        <v>49577.078558034496</v>
      </c>
      <c r="C31" s="8">
        <f t="shared" si="1"/>
        <v>3966.1662846427598</v>
      </c>
      <c r="D31" s="8">
        <f t="shared" si="7"/>
        <v>5033.8337153572402</v>
      </c>
      <c r="E31" s="8">
        <f t="shared" si="5"/>
        <v>9000</v>
      </c>
      <c r="F31" s="10"/>
      <c r="G31" s="10"/>
      <c r="H31" s="10"/>
      <c r="I31" s="10"/>
      <c r="J31" s="10"/>
      <c r="K31" s="10"/>
      <c r="L31" s="10"/>
      <c r="M31" s="28">
        <f t="shared" si="6"/>
        <v>22</v>
      </c>
      <c r="N31" s="1">
        <f t="shared" si="0"/>
        <v>44543.244842677253</v>
      </c>
    </row>
    <row r="32" spans="1:14">
      <c r="A32" s="6">
        <f t="shared" si="2"/>
        <v>23</v>
      </c>
      <c r="B32" s="8">
        <f t="shared" si="3"/>
        <v>44543.244842677253</v>
      </c>
      <c r="C32" s="8">
        <f t="shared" si="1"/>
        <v>3563.4595874141805</v>
      </c>
      <c r="D32" s="8">
        <f t="shared" si="7"/>
        <v>5436.5404125858195</v>
      </c>
      <c r="E32" s="8">
        <f t="shared" si="5"/>
        <v>9000</v>
      </c>
      <c r="F32" s="10"/>
      <c r="G32" s="10"/>
      <c r="H32" s="10"/>
      <c r="I32" s="10"/>
      <c r="J32" s="10"/>
      <c r="K32" s="10"/>
      <c r="L32" s="10"/>
      <c r="M32" s="28">
        <f t="shared" si="6"/>
        <v>23</v>
      </c>
      <c r="N32" s="1">
        <f t="shared" si="0"/>
        <v>39106.704430091435</v>
      </c>
    </row>
    <row r="33" spans="1:14">
      <c r="A33" s="6">
        <f t="shared" si="2"/>
        <v>24</v>
      </c>
      <c r="B33" s="8">
        <f t="shared" si="3"/>
        <v>39106.704430091435</v>
      </c>
      <c r="C33" s="8">
        <f t="shared" si="1"/>
        <v>3128.5363544073148</v>
      </c>
      <c r="D33" s="8">
        <f t="shared" si="7"/>
        <v>5871.4636455926848</v>
      </c>
      <c r="E33" s="8">
        <f t="shared" si="5"/>
        <v>9000</v>
      </c>
      <c r="F33" s="10"/>
      <c r="G33" s="10"/>
      <c r="H33" s="10"/>
      <c r="I33" s="10"/>
      <c r="J33" s="10"/>
      <c r="K33" s="10"/>
      <c r="L33" s="10"/>
      <c r="M33" s="28">
        <f t="shared" si="6"/>
        <v>24</v>
      </c>
      <c r="N33" s="1">
        <f t="shared" si="0"/>
        <v>33235.240784498747</v>
      </c>
    </row>
    <row r="34" spans="1:14">
      <c r="A34" s="6">
        <f t="shared" si="2"/>
        <v>25</v>
      </c>
      <c r="B34" s="8">
        <f t="shared" si="3"/>
        <v>33235.240784498747</v>
      </c>
      <c r="C34" s="8">
        <f t="shared" si="1"/>
        <v>2658.8192627598996</v>
      </c>
      <c r="D34" s="8">
        <f t="shared" si="7"/>
        <v>6341.1807372400999</v>
      </c>
      <c r="E34" s="8">
        <f t="shared" si="5"/>
        <v>9000</v>
      </c>
      <c r="F34" s="10"/>
      <c r="G34" s="10"/>
      <c r="H34" s="10"/>
      <c r="I34" s="10"/>
      <c r="J34" s="10"/>
      <c r="K34" s="10"/>
      <c r="L34" s="10"/>
      <c r="M34" s="28">
        <f t="shared" si="6"/>
        <v>25</v>
      </c>
      <c r="N34" s="1">
        <f t="shared" si="0"/>
        <v>26894.060047258645</v>
      </c>
    </row>
    <row r="35" spans="1:14">
      <c r="A35" s="6">
        <f t="shared" si="2"/>
        <v>26</v>
      </c>
      <c r="B35" s="8">
        <f t="shared" si="3"/>
        <v>26894.060047258645</v>
      </c>
      <c r="C35" s="8">
        <f t="shared" si="1"/>
        <v>2151.5248037806914</v>
      </c>
      <c r="D35" s="8">
        <f t="shared" si="7"/>
        <v>6848.4751962193086</v>
      </c>
      <c r="E35" s="8">
        <f t="shared" si="5"/>
        <v>9000</v>
      </c>
      <c r="F35" s="10"/>
      <c r="G35" s="10"/>
      <c r="H35" s="10"/>
      <c r="I35" s="10"/>
      <c r="J35" s="10"/>
      <c r="K35" s="10"/>
      <c r="L35" s="10"/>
      <c r="M35" s="28">
        <f t="shared" si="6"/>
        <v>26</v>
      </c>
      <c r="N35" s="1">
        <f t="shared" si="0"/>
        <v>20045.584851039337</v>
      </c>
    </row>
    <row r="36" spans="1:14">
      <c r="A36" s="6">
        <f t="shared" si="2"/>
        <v>27</v>
      </c>
      <c r="B36" s="8">
        <f t="shared" si="3"/>
        <v>20045.584851039337</v>
      </c>
      <c r="C36" s="8">
        <f t="shared" si="1"/>
        <v>1603.6467880831469</v>
      </c>
      <c r="D36" s="8">
        <f t="shared" si="7"/>
        <v>7396.3532119168531</v>
      </c>
      <c r="E36" s="8">
        <f t="shared" si="5"/>
        <v>9000</v>
      </c>
      <c r="F36" s="10"/>
      <c r="G36" s="10"/>
      <c r="H36" s="10"/>
      <c r="I36" s="10"/>
      <c r="J36" s="10"/>
      <c r="K36" s="10"/>
      <c r="L36" s="10"/>
      <c r="M36" s="28">
        <f t="shared" si="6"/>
        <v>27</v>
      </c>
      <c r="N36" s="1">
        <f t="shared" si="0"/>
        <v>12649.231639122485</v>
      </c>
    </row>
    <row r="37" spans="1:14">
      <c r="A37" s="6">
        <f t="shared" si="2"/>
        <v>28</v>
      </c>
      <c r="B37" s="8">
        <f t="shared" si="3"/>
        <v>12649.231639122485</v>
      </c>
      <c r="C37" s="8">
        <f t="shared" si="1"/>
        <v>1011.9385311297988</v>
      </c>
      <c r="D37" s="8">
        <f t="shared" si="7"/>
        <v>7988.0614688702008</v>
      </c>
      <c r="E37" s="8">
        <f t="shared" si="5"/>
        <v>9000</v>
      </c>
      <c r="F37" s="10"/>
      <c r="G37" s="10"/>
      <c r="H37" s="10"/>
      <c r="I37" s="10"/>
      <c r="J37" s="10"/>
      <c r="K37" s="10"/>
      <c r="L37" s="10"/>
      <c r="M37" s="28">
        <f t="shared" si="6"/>
        <v>28</v>
      </c>
      <c r="N37" s="1">
        <f t="shared" si="0"/>
        <v>4661.1701702522842</v>
      </c>
    </row>
    <row r="38" spans="1:14">
      <c r="A38" s="6">
        <f t="shared" si="2"/>
        <v>29</v>
      </c>
      <c r="B38" s="8">
        <f t="shared" si="3"/>
        <v>4661.1701702522842</v>
      </c>
      <c r="C38" s="8">
        <f t="shared" si="1"/>
        <v>372.89361362018275</v>
      </c>
      <c r="D38" s="8">
        <f t="shared" si="7"/>
        <v>4661.1701702522842</v>
      </c>
      <c r="E38" s="8">
        <f t="shared" si="5"/>
        <v>5034.063783872467</v>
      </c>
      <c r="F38" s="10"/>
      <c r="G38" s="10"/>
      <c r="H38" s="10"/>
      <c r="I38" s="10"/>
      <c r="J38" s="10"/>
      <c r="K38" s="10"/>
      <c r="L38" s="10"/>
      <c r="M38" s="28">
        <f t="shared" si="6"/>
        <v>29</v>
      </c>
      <c r="N38" s="1">
        <f t="shared" si="0"/>
        <v>0</v>
      </c>
    </row>
    <row r="39" spans="1:14">
      <c r="A39" s="6">
        <f t="shared" si="2"/>
        <v>30</v>
      </c>
      <c r="B39" s="8">
        <f t="shared" si="3"/>
        <v>0</v>
      </c>
      <c r="C39" s="8">
        <f t="shared" si="1"/>
        <v>0</v>
      </c>
      <c r="D39" s="8">
        <f t="shared" si="7"/>
        <v>0</v>
      </c>
      <c r="E39" s="8">
        <f t="shared" si="5"/>
        <v>0</v>
      </c>
      <c r="F39" s="10"/>
      <c r="G39" s="10"/>
      <c r="H39" s="10"/>
      <c r="I39" s="10"/>
      <c r="J39" s="10"/>
      <c r="K39" s="10"/>
      <c r="L39" s="10"/>
      <c r="M39" s="28">
        <f t="shared" si="6"/>
        <v>30</v>
      </c>
      <c r="N39" s="1" t="str">
        <f t="shared" si="0"/>
        <v/>
      </c>
    </row>
    <row r="40" spans="1:14">
      <c r="A40" s="6" t="str">
        <f t="shared" si="2"/>
        <v/>
      </c>
      <c r="B40" s="8" t="str">
        <f t="shared" si="3"/>
        <v/>
      </c>
      <c r="C40" s="8" t="str">
        <f t="shared" si="1"/>
        <v/>
      </c>
      <c r="D40" s="8" t="str">
        <f t="shared" si="7"/>
        <v/>
      </c>
      <c r="E40" s="8" t="str">
        <f t="shared" si="5"/>
        <v/>
      </c>
      <c r="F40" s="10"/>
      <c r="G40" s="10"/>
      <c r="H40" s="10"/>
      <c r="I40" s="10"/>
      <c r="J40" s="10"/>
      <c r="K40" s="10"/>
      <c r="L40" s="10"/>
      <c r="M40" s="28" t="str">
        <f t="shared" si="6"/>
        <v/>
      </c>
      <c r="N40" s="1" t="str">
        <f t="shared" si="0"/>
        <v/>
      </c>
    </row>
    <row r="41" spans="1:14">
      <c r="A41" s="6" t="str">
        <f t="shared" si="2"/>
        <v/>
      </c>
      <c r="B41" s="8" t="str">
        <f t="shared" si="3"/>
        <v/>
      </c>
      <c r="C41" s="8" t="str">
        <f t="shared" si="1"/>
        <v/>
      </c>
      <c r="D41" s="8" t="str">
        <f t="shared" si="7"/>
        <v/>
      </c>
      <c r="E41" s="8" t="str">
        <f t="shared" si="5"/>
        <v/>
      </c>
      <c r="F41" s="10"/>
      <c r="G41" s="10"/>
      <c r="H41" s="10"/>
      <c r="I41" s="10"/>
      <c r="J41" s="10"/>
      <c r="K41" s="10"/>
      <c r="L41" s="10"/>
      <c r="M41" s="28" t="str">
        <f t="shared" si="6"/>
        <v/>
      </c>
      <c r="N41" s="1" t="str">
        <f t="shared" ref="N41:N77" si="8">B42</f>
        <v/>
      </c>
    </row>
    <row r="42" spans="1:14">
      <c r="A42" s="6" t="str">
        <f t="shared" si="2"/>
        <v/>
      </c>
      <c r="B42" s="8" t="str">
        <f t="shared" si="3"/>
        <v/>
      </c>
      <c r="C42" s="8" t="str">
        <f t="shared" ref="C42:C73" si="9">IF(B42="","",B42*p0)</f>
        <v/>
      </c>
      <c r="D42" s="8" t="str">
        <f t="shared" si="7"/>
        <v/>
      </c>
      <c r="E42" s="8" t="str">
        <f t="shared" si="5"/>
        <v/>
      </c>
      <c r="F42" s="10"/>
      <c r="G42" s="10"/>
      <c r="H42" s="10"/>
      <c r="I42" s="10"/>
      <c r="J42" s="10"/>
      <c r="K42" s="10"/>
      <c r="L42" s="10"/>
      <c r="M42" s="28" t="str">
        <f t="shared" si="6"/>
        <v/>
      </c>
      <c r="N42" s="1" t="str">
        <f t="shared" si="8"/>
        <v/>
      </c>
    </row>
    <row r="43" spans="1:14">
      <c r="A43" s="6" t="str">
        <f t="shared" ref="A43:A74" si="10">IF(OR(B42=0,B42=""),"",A42+1)</f>
        <v/>
      </c>
      <c r="B43" s="8" t="str">
        <f t="shared" ref="B43:B74" si="11">IF(B42="","",IF(AND(B42-D42=0,E42=0),"",B42-D42))</f>
        <v/>
      </c>
      <c r="C43" s="8" t="str">
        <f t="shared" si="9"/>
        <v/>
      </c>
      <c r="D43" s="8" t="str">
        <f t="shared" ref="D43:D58" si="12">IF(C43="","",E43-C43)</f>
        <v/>
      </c>
      <c r="E43" s="8" t="str">
        <f t="shared" ref="E43:E73" si="13">IF(B43="","",IF(B43+C43&gt;A,A,B43+C43))</f>
        <v/>
      </c>
      <c r="F43" s="10"/>
      <c r="G43" s="10"/>
      <c r="H43" s="10"/>
      <c r="I43" s="10"/>
      <c r="J43" s="10"/>
      <c r="K43" s="10"/>
      <c r="L43" s="10"/>
      <c r="M43" s="28" t="str">
        <f t="shared" si="6"/>
        <v/>
      </c>
      <c r="N43" s="1" t="str">
        <f t="shared" si="8"/>
        <v/>
      </c>
    </row>
    <row r="44" spans="1:14">
      <c r="A44" s="6" t="str">
        <f t="shared" si="10"/>
        <v/>
      </c>
      <c r="B44" s="8" t="str">
        <f t="shared" si="11"/>
        <v/>
      </c>
      <c r="C44" s="8" t="str">
        <f t="shared" si="9"/>
        <v/>
      </c>
      <c r="D44" s="8" t="str">
        <f t="shared" si="12"/>
        <v/>
      </c>
      <c r="E44" s="8" t="str">
        <f t="shared" si="13"/>
        <v/>
      </c>
      <c r="F44" s="10"/>
      <c r="G44" s="10"/>
      <c r="H44" s="10"/>
      <c r="I44" s="10"/>
      <c r="J44" s="10"/>
      <c r="K44" s="10"/>
      <c r="L44" s="10"/>
      <c r="M44" s="28" t="str">
        <f t="shared" si="6"/>
        <v/>
      </c>
      <c r="N44" s="1" t="str">
        <f t="shared" si="8"/>
        <v/>
      </c>
    </row>
    <row r="45" spans="1:14">
      <c r="A45" s="6" t="str">
        <f t="shared" si="10"/>
        <v/>
      </c>
      <c r="B45" s="8" t="str">
        <f t="shared" si="11"/>
        <v/>
      </c>
      <c r="C45" s="8" t="str">
        <f t="shared" si="9"/>
        <v/>
      </c>
      <c r="D45" s="8" t="str">
        <f t="shared" si="12"/>
        <v/>
      </c>
      <c r="E45" s="8" t="str">
        <f t="shared" si="13"/>
        <v/>
      </c>
      <c r="F45" s="10"/>
      <c r="G45" s="10"/>
      <c r="H45" s="10"/>
      <c r="I45" s="10"/>
      <c r="J45" s="10"/>
      <c r="K45" s="10"/>
      <c r="L45" s="10"/>
      <c r="M45" s="28" t="str">
        <f t="shared" si="6"/>
        <v/>
      </c>
      <c r="N45" s="1" t="str">
        <f t="shared" si="8"/>
        <v/>
      </c>
    </row>
    <row r="46" spans="1:14">
      <c r="A46" s="6" t="str">
        <f t="shared" si="10"/>
        <v/>
      </c>
      <c r="B46" s="8" t="str">
        <f t="shared" si="11"/>
        <v/>
      </c>
      <c r="C46" s="8" t="str">
        <f t="shared" si="9"/>
        <v/>
      </c>
      <c r="D46" s="8" t="str">
        <f t="shared" si="12"/>
        <v/>
      </c>
      <c r="E46" s="8" t="str">
        <f t="shared" si="13"/>
        <v/>
      </c>
      <c r="F46" s="10"/>
      <c r="G46" s="10"/>
      <c r="H46" s="10"/>
      <c r="I46" s="10"/>
      <c r="J46" s="10"/>
      <c r="K46" s="10"/>
      <c r="L46" s="10"/>
      <c r="M46" s="28" t="str">
        <f t="shared" si="6"/>
        <v/>
      </c>
      <c r="N46" s="1" t="str">
        <f t="shared" si="8"/>
        <v/>
      </c>
    </row>
    <row r="47" spans="1:14">
      <c r="A47" s="6" t="str">
        <f t="shared" si="10"/>
        <v/>
      </c>
      <c r="B47" s="8" t="str">
        <f t="shared" si="11"/>
        <v/>
      </c>
      <c r="C47" s="8" t="str">
        <f t="shared" si="9"/>
        <v/>
      </c>
      <c r="D47" s="8" t="str">
        <f t="shared" si="12"/>
        <v/>
      </c>
      <c r="E47" s="8" t="str">
        <f t="shared" si="13"/>
        <v/>
      </c>
      <c r="F47" s="10"/>
      <c r="G47" s="10"/>
      <c r="H47" s="10"/>
      <c r="I47" s="10"/>
      <c r="J47" s="10"/>
      <c r="K47" s="10"/>
      <c r="L47" s="10"/>
      <c r="M47" s="28" t="str">
        <f t="shared" ref="M47:M78" si="14">A47</f>
        <v/>
      </c>
      <c r="N47" s="1" t="str">
        <f t="shared" si="8"/>
        <v/>
      </c>
    </row>
    <row r="48" spans="1:14">
      <c r="A48" s="6" t="str">
        <f t="shared" si="10"/>
        <v/>
      </c>
      <c r="B48" s="8" t="str">
        <f t="shared" si="11"/>
        <v/>
      </c>
      <c r="C48" s="8" t="str">
        <f t="shared" si="9"/>
        <v/>
      </c>
      <c r="D48" s="8" t="str">
        <f t="shared" si="12"/>
        <v/>
      </c>
      <c r="E48" s="8" t="str">
        <f t="shared" si="13"/>
        <v/>
      </c>
      <c r="F48" s="10"/>
      <c r="G48" s="10"/>
      <c r="H48" s="10"/>
      <c r="I48" s="10"/>
      <c r="J48" s="10"/>
      <c r="K48" s="10"/>
      <c r="L48" s="10"/>
      <c r="M48" s="28" t="str">
        <f t="shared" si="14"/>
        <v/>
      </c>
      <c r="N48" s="1" t="str">
        <f t="shared" si="8"/>
        <v/>
      </c>
    </row>
    <row r="49" spans="1:14">
      <c r="A49" s="6" t="str">
        <f t="shared" si="10"/>
        <v/>
      </c>
      <c r="B49" s="8" t="str">
        <f t="shared" si="11"/>
        <v/>
      </c>
      <c r="C49" s="8" t="str">
        <f t="shared" si="9"/>
        <v/>
      </c>
      <c r="D49" s="8" t="str">
        <f t="shared" si="12"/>
        <v/>
      </c>
      <c r="E49" s="8" t="str">
        <f t="shared" si="13"/>
        <v/>
      </c>
      <c r="F49" s="10"/>
      <c r="G49" s="10"/>
      <c r="H49" s="10"/>
      <c r="I49" s="10"/>
      <c r="J49" s="10"/>
      <c r="K49" s="10"/>
      <c r="L49" s="10"/>
      <c r="M49" s="28" t="str">
        <f t="shared" si="14"/>
        <v/>
      </c>
      <c r="N49" s="1" t="str">
        <f t="shared" si="8"/>
        <v/>
      </c>
    </row>
    <row r="50" spans="1:14">
      <c r="A50" s="6" t="str">
        <f t="shared" si="10"/>
        <v/>
      </c>
      <c r="B50" s="8" t="str">
        <f t="shared" si="11"/>
        <v/>
      </c>
      <c r="C50" s="8" t="str">
        <f t="shared" si="9"/>
        <v/>
      </c>
      <c r="D50" s="8" t="str">
        <f t="shared" si="12"/>
        <v/>
      </c>
      <c r="E50" s="8" t="str">
        <f t="shared" si="13"/>
        <v/>
      </c>
      <c r="F50" s="10"/>
      <c r="G50" s="10"/>
      <c r="H50" s="10"/>
      <c r="I50" s="10"/>
      <c r="J50" s="10"/>
      <c r="K50" s="10"/>
      <c r="L50" s="10"/>
      <c r="M50" s="28" t="str">
        <f t="shared" si="14"/>
        <v/>
      </c>
      <c r="N50" s="1" t="str">
        <f t="shared" si="8"/>
        <v/>
      </c>
    </row>
    <row r="51" spans="1:14">
      <c r="A51" s="6" t="str">
        <f t="shared" si="10"/>
        <v/>
      </c>
      <c r="B51" s="8" t="str">
        <f t="shared" si="11"/>
        <v/>
      </c>
      <c r="C51" s="8" t="str">
        <f t="shared" si="9"/>
        <v/>
      </c>
      <c r="D51" s="8" t="str">
        <f t="shared" si="12"/>
        <v/>
      </c>
      <c r="E51" s="8" t="str">
        <f t="shared" si="13"/>
        <v/>
      </c>
      <c r="F51" s="10"/>
      <c r="G51" s="10"/>
      <c r="H51" s="10"/>
      <c r="I51" s="10"/>
      <c r="J51" s="10"/>
      <c r="K51" s="10"/>
      <c r="L51" s="10"/>
      <c r="M51" s="28" t="str">
        <f t="shared" si="14"/>
        <v/>
      </c>
      <c r="N51" s="1" t="str">
        <f t="shared" si="8"/>
        <v/>
      </c>
    </row>
    <row r="52" spans="1:14">
      <c r="A52" s="6" t="str">
        <f t="shared" si="10"/>
        <v/>
      </c>
      <c r="B52" s="8" t="str">
        <f t="shared" si="11"/>
        <v/>
      </c>
      <c r="C52" s="8" t="str">
        <f t="shared" si="9"/>
        <v/>
      </c>
      <c r="D52" s="8" t="str">
        <f t="shared" si="12"/>
        <v/>
      </c>
      <c r="E52" s="8" t="str">
        <f t="shared" si="13"/>
        <v/>
      </c>
      <c r="F52" s="10"/>
      <c r="G52" s="10"/>
      <c r="H52" s="10"/>
      <c r="I52" s="10"/>
      <c r="J52" s="10"/>
      <c r="K52" s="10"/>
      <c r="L52" s="10"/>
      <c r="M52" s="28" t="str">
        <f t="shared" si="14"/>
        <v/>
      </c>
      <c r="N52" s="1" t="str">
        <f t="shared" si="8"/>
        <v/>
      </c>
    </row>
    <row r="53" spans="1:14">
      <c r="A53" s="6" t="str">
        <f t="shared" si="10"/>
        <v/>
      </c>
      <c r="B53" s="8" t="str">
        <f t="shared" si="11"/>
        <v/>
      </c>
      <c r="C53" s="8" t="str">
        <f t="shared" si="9"/>
        <v/>
      </c>
      <c r="D53" s="8" t="str">
        <f t="shared" si="12"/>
        <v/>
      </c>
      <c r="E53" s="8" t="str">
        <f t="shared" si="13"/>
        <v/>
      </c>
      <c r="F53" s="10"/>
      <c r="G53" s="10"/>
      <c r="H53" s="10"/>
      <c r="I53" s="10"/>
      <c r="J53" s="10"/>
      <c r="K53" s="10"/>
      <c r="L53" s="10"/>
      <c r="M53" s="28" t="str">
        <f t="shared" si="14"/>
        <v/>
      </c>
      <c r="N53" s="1" t="str">
        <f t="shared" si="8"/>
        <v/>
      </c>
    </row>
    <row r="54" spans="1:14">
      <c r="A54" s="6" t="str">
        <f t="shared" si="10"/>
        <v/>
      </c>
      <c r="B54" s="8" t="str">
        <f t="shared" si="11"/>
        <v/>
      </c>
      <c r="C54" s="8" t="str">
        <f t="shared" si="9"/>
        <v/>
      </c>
      <c r="D54" s="8" t="str">
        <f t="shared" si="12"/>
        <v/>
      </c>
      <c r="E54" s="8" t="str">
        <f t="shared" si="13"/>
        <v/>
      </c>
      <c r="F54" s="10"/>
      <c r="G54" s="10"/>
      <c r="H54" s="10"/>
      <c r="I54" s="10"/>
      <c r="J54" s="10"/>
      <c r="K54" s="10"/>
      <c r="L54" s="10"/>
      <c r="M54" s="28" t="str">
        <f t="shared" si="14"/>
        <v/>
      </c>
      <c r="N54" s="1" t="str">
        <f t="shared" si="8"/>
        <v/>
      </c>
    </row>
    <row r="55" spans="1:14">
      <c r="A55" s="6" t="str">
        <f t="shared" si="10"/>
        <v/>
      </c>
      <c r="B55" s="8" t="str">
        <f t="shared" si="11"/>
        <v/>
      </c>
      <c r="C55" s="8" t="str">
        <f t="shared" si="9"/>
        <v/>
      </c>
      <c r="D55" s="8" t="str">
        <f t="shared" si="12"/>
        <v/>
      </c>
      <c r="E55" s="8" t="str">
        <f t="shared" si="13"/>
        <v/>
      </c>
      <c r="F55" s="10"/>
      <c r="G55" s="10"/>
      <c r="H55" s="10"/>
      <c r="I55" s="10"/>
      <c r="J55" s="10"/>
      <c r="K55" s="10"/>
      <c r="L55" s="10"/>
      <c r="M55" s="28" t="str">
        <f t="shared" si="14"/>
        <v/>
      </c>
      <c r="N55" s="1" t="str">
        <f t="shared" si="8"/>
        <v/>
      </c>
    </row>
    <row r="56" spans="1:14">
      <c r="A56" s="6" t="str">
        <f t="shared" si="10"/>
        <v/>
      </c>
      <c r="B56" s="8" t="str">
        <f t="shared" si="11"/>
        <v/>
      </c>
      <c r="C56" s="8" t="str">
        <f t="shared" si="9"/>
        <v/>
      </c>
      <c r="D56" s="8" t="str">
        <f t="shared" si="12"/>
        <v/>
      </c>
      <c r="E56" s="8" t="str">
        <f t="shared" si="13"/>
        <v/>
      </c>
      <c r="F56" s="10"/>
      <c r="G56" s="10"/>
      <c r="H56" s="10"/>
      <c r="I56" s="10"/>
      <c r="J56" s="10"/>
      <c r="K56" s="10"/>
      <c r="L56" s="10"/>
      <c r="M56" s="28" t="str">
        <f t="shared" si="14"/>
        <v/>
      </c>
      <c r="N56" s="1" t="str">
        <f t="shared" si="8"/>
        <v/>
      </c>
    </row>
    <row r="57" spans="1:14">
      <c r="A57" s="6" t="str">
        <f t="shared" si="10"/>
        <v/>
      </c>
      <c r="B57" s="8" t="str">
        <f t="shared" si="11"/>
        <v/>
      </c>
      <c r="C57" s="8" t="str">
        <f t="shared" si="9"/>
        <v/>
      </c>
      <c r="D57" s="8" t="str">
        <f t="shared" si="12"/>
        <v/>
      </c>
      <c r="E57" s="8" t="str">
        <f t="shared" si="13"/>
        <v/>
      </c>
      <c r="F57" s="10"/>
      <c r="G57" s="10"/>
      <c r="H57" s="10"/>
      <c r="I57" s="10"/>
      <c r="J57" s="10"/>
      <c r="K57" s="10"/>
      <c r="L57" s="10"/>
      <c r="M57" s="28" t="str">
        <f t="shared" si="14"/>
        <v/>
      </c>
      <c r="N57" s="1" t="str">
        <f t="shared" si="8"/>
        <v/>
      </c>
    </row>
    <row r="58" spans="1:14">
      <c r="A58" s="6" t="str">
        <f t="shared" si="10"/>
        <v/>
      </c>
      <c r="B58" s="8" t="str">
        <f t="shared" si="11"/>
        <v/>
      </c>
      <c r="C58" s="8" t="str">
        <f t="shared" si="9"/>
        <v/>
      </c>
      <c r="D58" s="8" t="str">
        <f t="shared" si="12"/>
        <v/>
      </c>
      <c r="E58" s="8" t="str">
        <f t="shared" si="13"/>
        <v/>
      </c>
      <c r="F58" s="10"/>
      <c r="G58" s="10"/>
      <c r="H58" s="10"/>
      <c r="I58" s="10"/>
      <c r="J58" s="10"/>
      <c r="K58" s="10"/>
      <c r="L58" s="10"/>
      <c r="M58" s="28" t="str">
        <f t="shared" si="14"/>
        <v/>
      </c>
      <c r="N58" s="1" t="str">
        <f t="shared" si="8"/>
        <v/>
      </c>
    </row>
    <row r="59" spans="1:14">
      <c r="A59" s="6" t="str">
        <f t="shared" si="10"/>
        <v/>
      </c>
      <c r="B59" s="8" t="str">
        <f t="shared" si="11"/>
        <v/>
      </c>
      <c r="C59" s="8" t="str">
        <f t="shared" si="9"/>
        <v/>
      </c>
      <c r="D59" s="8" t="str">
        <f t="shared" ref="D59:D74" si="15">IF(C59="","",E59-C59)</f>
        <v/>
      </c>
      <c r="E59" s="8" t="str">
        <f t="shared" si="13"/>
        <v/>
      </c>
      <c r="F59" s="10"/>
      <c r="G59" s="10"/>
      <c r="H59" s="10"/>
      <c r="I59" s="10"/>
      <c r="J59" s="10"/>
      <c r="K59" s="10"/>
      <c r="L59" s="10"/>
      <c r="M59" s="28" t="str">
        <f t="shared" si="14"/>
        <v/>
      </c>
      <c r="N59" s="1" t="str">
        <f t="shared" si="8"/>
        <v/>
      </c>
    </row>
    <row r="60" spans="1:14">
      <c r="A60" s="6" t="str">
        <f t="shared" si="10"/>
        <v/>
      </c>
      <c r="B60" s="8" t="str">
        <f t="shared" si="11"/>
        <v/>
      </c>
      <c r="C60" s="8" t="str">
        <f t="shared" si="9"/>
        <v/>
      </c>
      <c r="D60" s="8" t="str">
        <f t="shared" si="15"/>
        <v/>
      </c>
      <c r="E60" s="8" t="str">
        <f t="shared" si="13"/>
        <v/>
      </c>
      <c r="F60" s="10"/>
      <c r="G60" s="10"/>
      <c r="H60" s="10"/>
      <c r="I60" s="10"/>
      <c r="J60" s="10"/>
      <c r="K60" s="10"/>
      <c r="L60" s="10"/>
      <c r="M60" s="28" t="str">
        <f t="shared" si="14"/>
        <v/>
      </c>
      <c r="N60" s="1" t="str">
        <f t="shared" si="8"/>
        <v/>
      </c>
    </row>
    <row r="61" spans="1:14">
      <c r="A61" s="6" t="str">
        <f t="shared" si="10"/>
        <v/>
      </c>
      <c r="B61" s="8" t="str">
        <f t="shared" si="11"/>
        <v/>
      </c>
      <c r="C61" s="8" t="str">
        <f t="shared" si="9"/>
        <v/>
      </c>
      <c r="D61" s="8" t="str">
        <f t="shared" si="15"/>
        <v/>
      </c>
      <c r="E61" s="8" t="str">
        <f t="shared" si="13"/>
        <v/>
      </c>
      <c r="F61" s="10"/>
      <c r="G61" s="10"/>
      <c r="H61" s="10"/>
      <c r="I61" s="10"/>
      <c r="J61" s="10"/>
      <c r="K61" s="10"/>
      <c r="L61" s="10"/>
      <c r="M61" s="28" t="str">
        <f t="shared" si="14"/>
        <v/>
      </c>
      <c r="N61" s="1" t="str">
        <f t="shared" si="8"/>
        <v/>
      </c>
    </row>
    <row r="62" spans="1:14">
      <c r="A62" s="6" t="str">
        <f t="shared" si="10"/>
        <v/>
      </c>
      <c r="B62" s="8" t="str">
        <f t="shared" si="11"/>
        <v/>
      </c>
      <c r="C62" s="8" t="str">
        <f t="shared" si="9"/>
        <v/>
      </c>
      <c r="D62" s="8" t="str">
        <f t="shared" si="15"/>
        <v/>
      </c>
      <c r="E62" s="8" t="str">
        <f t="shared" si="13"/>
        <v/>
      </c>
      <c r="F62" s="10"/>
      <c r="G62" s="10"/>
      <c r="H62" s="10"/>
      <c r="I62" s="10"/>
      <c r="J62" s="10"/>
      <c r="K62" s="10"/>
      <c r="L62" s="10"/>
      <c r="M62" s="28" t="str">
        <f t="shared" si="14"/>
        <v/>
      </c>
      <c r="N62" s="1" t="str">
        <f t="shared" si="8"/>
        <v/>
      </c>
    </row>
    <row r="63" spans="1:14">
      <c r="A63" s="6" t="str">
        <f t="shared" si="10"/>
        <v/>
      </c>
      <c r="B63" s="8" t="str">
        <f t="shared" si="11"/>
        <v/>
      </c>
      <c r="C63" s="8" t="str">
        <f t="shared" si="9"/>
        <v/>
      </c>
      <c r="D63" s="8" t="str">
        <f t="shared" si="15"/>
        <v/>
      </c>
      <c r="E63" s="8" t="str">
        <f t="shared" si="13"/>
        <v/>
      </c>
      <c r="F63" s="10"/>
      <c r="G63" s="10"/>
      <c r="H63" s="10"/>
      <c r="I63" s="10"/>
      <c r="J63" s="10"/>
      <c r="K63" s="10"/>
      <c r="L63" s="10"/>
      <c r="M63" s="28" t="str">
        <f t="shared" si="14"/>
        <v/>
      </c>
      <c r="N63" s="1" t="str">
        <f t="shared" si="8"/>
        <v/>
      </c>
    </row>
    <row r="64" spans="1:14">
      <c r="A64" s="6" t="str">
        <f t="shared" si="10"/>
        <v/>
      </c>
      <c r="B64" s="8" t="str">
        <f t="shared" si="11"/>
        <v/>
      </c>
      <c r="C64" s="8" t="str">
        <f t="shared" si="9"/>
        <v/>
      </c>
      <c r="D64" s="8" t="str">
        <f t="shared" si="15"/>
        <v/>
      </c>
      <c r="E64" s="8" t="str">
        <f t="shared" si="13"/>
        <v/>
      </c>
      <c r="F64" s="10"/>
      <c r="G64" s="10"/>
      <c r="H64" s="10"/>
      <c r="I64" s="10"/>
      <c r="J64" s="10"/>
      <c r="K64" s="10"/>
      <c r="L64" s="10"/>
      <c r="M64" s="28" t="str">
        <f t="shared" si="14"/>
        <v/>
      </c>
      <c r="N64" s="1" t="str">
        <f t="shared" si="8"/>
        <v/>
      </c>
    </row>
    <row r="65" spans="1:14">
      <c r="A65" s="6" t="str">
        <f t="shared" si="10"/>
        <v/>
      </c>
      <c r="B65" s="8" t="str">
        <f t="shared" si="11"/>
        <v/>
      </c>
      <c r="C65" s="8" t="str">
        <f t="shared" si="9"/>
        <v/>
      </c>
      <c r="D65" s="8" t="str">
        <f t="shared" si="15"/>
        <v/>
      </c>
      <c r="E65" s="8" t="str">
        <f t="shared" si="13"/>
        <v/>
      </c>
      <c r="F65" s="10"/>
      <c r="G65" s="10"/>
      <c r="H65" s="10"/>
      <c r="I65" s="10"/>
      <c r="J65" s="10"/>
      <c r="K65" s="10"/>
      <c r="L65" s="10"/>
      <c r="M65" s="28" t="str">
        <f t="shared" si="14"/>
        <v/>
      </c>
      <c r="N65" s="1" t="str">
        <f t="shared" si="8"/>
        <v/>
      </c>
    </row>
    <row r="66" spans="1:14">
      <c r="A66" s="6" t="str">
        <f t="shared" si="10"/>
        <v/>
      </c>
      <c r="B66" s="8" t="str">
        <f t="shared" si="11"/>
        <v/>
      </c>
      <c r="C66" s="8" t="str">
        <f t="shared" si="9"/>
        <v/>
      </c>
      <c r="D66" s="8" t="str">
        <f t="shared" si="15"/>
        <v/>
      </c>
      <c r="E66" s="8" t="str">
        <f t="shared" si="13"/>
        <v/>
      </c>
      <c r="F66" s="10"/>
      <c r="G66" s="10"/>
      <c r="H66" s="10"/>
      <c r="I66" s="10"/>
      <c r="J66" s="10"/>
      <c r="K66" s="10"/>
      <c r="L66" s="10"/>
      <c r="M66" s="28" t="str">
        <f t="shared" si="14"/>
        <v/>
      </c>
      <c r="N66" s="1" t="str">
        <f t="shared" si="8"/>
        <v/>
      </c>
    </row>
    <row r="67" spans="1:14">
      <c r="A67" s="6" t="str">
        <f t="shared" si="10"/>
        <v/>
      </c>
      <c r="B67" s="8" t="str">
        <f t="shared" si="11"/>
        <v/>
      </c>
      <c r="C67" s="8" t="str">
        <f t="shared" si="9"/>
        <v/>
      </c>
      <c r="D67" s="8" t="str">
        <f t="shared" si="15"/>
        <v/>
      </c>
      <c r="E67" s="8" t="str">
        <f t="shared" si="13"/>
        <v/>
      </c>
      <c r="F67" s="10"/>
      <c r="G67" s="10"/>
      <c r="H67" s="10"/>
      <c r="I67" s="10"/>
      <c r="J67" s="10"/>
      <c r="K67" s="10"/>
      <c r="L67" s="10"/>
      <c r="M67" s="28" t="str">
        <f t="shared" si="14"/>
        <v/>
      </c>
      <c r="N67" s="1" t="str">
        <f t="shared" si="8"/>
        <v/>
      </c>
    </row>
    <row r="68" spans="1:14">
      <c r="A68" s="6" t="str">
        <f t="shared" si="10"/>
        <v/>
      </c>
      <c r="B68" s="8" t="str">
        <f t="shared" si="11"/>
        <v/>
      </c>
      <c r="C68" s="8" t="str">
        <f t="shared" si="9"/>
        <v/>
      </c>
      <c r="D68" s="8" t="str">
        <f t="shared" si="15"/>
        <v/>
      </c>
      <c r="E68" s="8" t="str">
        <f t="shared" si="13"/>
        <v/>
      </c>
      <c r="F68" s="10"/>
      <c r="G68" s="10"/>
      <c r="H68" s="10"/>
      <c r="I68" s="10"/>
      <c r="J68" s="10"/>
      <c r="K68" s="10"/>
      <c r="L68" s="10"/>
      <c r="M68" s="28" t="str">
        <f t="shared" si="14"/>
        <v/>
      </c>
      <c r="N68" s="1" t="str">
        <f t="shared" si="8"/>
        <v/>
      </c>
    </row>
    <row r="69" spans="1:14">
      <c r="A69" s="6" t="str">
        <f t="shared" si="10"/>
        <v/>
      </c>
      <c r="B69" s="8" t="str">
        <f t="shared" si="11"/>
        <v/>
      </c>
      <c r="C69" s="8" t="str">
        <f t="shared" si="9"/>
        <v/>
      </c>
      <c r="D69" s="8" t="str">
        <f t="shared" si="15"/>
        <v/>
      </c>
      <c r="E69" s="8" t="str">
        <f t="shared" si="13"/>
        <v/>
      </c>
      <c r="F69" s="10"/>
      <c r="G69" s="10"/>
      <c r="H69" s="10"/>
      <c r="I69" s="10"/>
      <c r="J69" s="10"/>
      <c r="K69" s="10"/>
      <c r="L69" s="10"/>
      <c r="M69" s="28" t="str">
        <f t="shared" si="14"/>
        <v/>
      </c>
      <c r="N69" s="1" t="str">
        <f t="shared" si="8"/>
        <v/>
      </c>
    </row>
    <row r="70" spans="1:14">
      <c r="A70" s="6" t="str">
        <f t="shared" si="10"/>
        <v/>
      </c>
      <c r="B70" s="8" t="str">
        <f t="shared" si="11"/>
        <v/>
      </c>
      <c r="C70" s="8" t="str">
        <f t="shared" si="9"/>
        <v/>
      </c>
      <c r="D70" s="8" t="str">
        <f t="shared" si="15"/>
        <v/>
      </c>
      <c r="E70" s="8" t="str">
        <f t="shared" si="13"/>
        <v/>
      </c>
      <c r="F70" s="10"/>
      <c r="G70" s="10"/>
      <c r="H70" s="10"/>
      <c r="I70" s="10"/>
      <c r="J70" s="10"/>
      <c r="K70" s="10"/>
      <c r="L70" s="10"/>
      <c r="M70" s="28" t="str">
        <f t="shared" si="14"/>
        <v/>
      </c>
      <c r="N70" s="1" t="str">
        <f t="shared" si="8"/>
        <v/>
      </c>
    </row>
    <row r="71" spans="1:14">
      <c r="A71" s="6" t="str">
        <f t="shared" si="10"/>
        <v/>
      </c>
      <c r="B71" s="8" t="str">
        <f t="shared" si="11"/>
        <v/>
      </c>
      <c r="C71" s="8" t="str">
        <f t="shared" si="9"/>
        <v/>
      </c>
      <c r="D71" s="8" t="str">
        <f t="shared" si="15"/>
        <v/>
      </c>
      <c r="E71" s="8" t="str">
        <f t="shared" si="13"/>
        <v/>
      </c>
      <c r="F71" s="10"/>
      <c r="G71" s="10"/>
      <c r="H71" s="10"/>
      <c r="I71" s="10"/>
      <c r="J71" s="10"/>
      <c r="K71" s="10"/>
      <c r="L71" s="10"/>
      <c r="M71" s="28" t="str">
        <f t="shared" si="14"/>
        <v/>
      </c>
      <c r="N71" s="1" t="str">
        <f t="shared" si="8"/>
        <v/>
      </c>
    </row>
    <row r="72" spans="1:14">
      <c r="A72" s="6" t="str">
        <f t="shared" si="10"/>
        <v/>
      </c>
      <c r="B72" s="8" t="str">
        <f t="shared" si="11"/>
        <v/>
      </c>
      <c r="C72" s="8" t="str">
        <f t="shared" si="9"/>
        <v/>
      </c>
      <c r="D72" s="8" t="str">
        <f t="shared" si="15"/>
        <v/>
      </c>
      <c r="E72" s="8" t="str">
        <f t="shared" si="13"/>
        <v/>
      </c>
      <c r="F72" s="10"/>
      <c r="G72" s="10"/>
      <c r="H72" s="10"/>
      <c r="I72" s="10"/>
      <c r="J72" s="10"/>
      <c r="K72" s="10"/>
      <c r="L72" s="10"/>
      <c r="M72" s="28" t="str">
        <f t="shared" si="14"/>
        <v/>
      </c>
      <c r="N72" s="1" t="str">
        <f t="shared" si="8"/>
        <v/>
      </c>
    </row>
    <row r="73" spans="1:14">
      <c r="A73" s="6" t="str">
        <f t="shared" si="10"/>
        <v/>
      </c>
      <c r="B73" s="8" t="str">
        <f t="shared" si="11"/>
        <v/>
      </c>
      <c r="C73" s="8" t="str">
        <f t="shared" si="9"/>
        <v/>
      </c>
      <c r="D73" s="8" t="str">
        <f t="shared" si="15"/>
        <v/>
      </c>
      <c r="E73" s="8" t="str">
        <f t="shared" si="13"/>
        <v/>
      </c>
      <c r="F73" s="10"/>
      <c r="G73" s="10"/>
      <c r="H73" s="10"/>
      <c r="I73" s="10"/>
      <c r="J73" s="10"/>
      <c r="K73" s="10"/>
      <c r="L73" s="10"/>
      <c r="M73" s="28" t="str">
        <f t="shared" si="14"/>
        <v/>
      </c>
      <c r="N73" s="1" t="str">
        <f t="shared" si="8"/>
        <v/>
      </c>
    </row>
    <row r="74" spans="1:14">
      <c r="A74" s="6" t="str">
        <f t="shared" si="10"/>
        <v/>
      </c>
      <c r="B74" s="8" t="str">
        <f t="shared" si="11"/>
        <v/>
      </c>
      <c r="C74" s="8" t="str">
        <f>IF(B74="","",B74*p0)</f>
        <v/>
      </c>
      <c r="D74" s="8" t="str">
        <f t="shared" si="15"/>
        <v/>
      </c>
      <c r="M74" s="28" t="str">
        <f t="shared" si="14"/>
        <v/>
      </c>
      <c r="N74" s="1" t="str">
        <f t="shared" si="8"/>
        <v/>
      </c>
    </row>
    <row r="75" spans="1:14">
      <c r="A75" s="6" t="str">
        <f>IF(OR(B74=0,B74=""),"",A74+1)</f>
        <v/>
      </c>
      <c r="B75" s="8" t="str">
        <f>IF(B74="","",IF(AND(B74-D74=0,E74=0),"",B74-D74))</f>
        <v/>
      </c>
      <c r="C75" s="8" t="str">
        <f>IF(B75="","",B75*p0)</f>
        <v/>
      </c>
      <c r="D75" s="8" t="str">
        <f>IF(C75="","",E75-C75)</f>
        <v/>
      </c>
      <c r="M75" s="28" t="str">
        <f t="shared" si="14"/>
        <v/>
      </c>
      <c r="N75" s="1" t="str">
        <f t="shared" si="8"/>
        <v/>
      </c>
    </row>
    <row r="76" spans="1:14">
      <c r="A76" s="6" t="str">
        <f>IF(OR(B75=0,B75=""),"",A75+1)</f>
        <v/>
      </c>
      <c r="B76" s="8" t="str">
        <f>IF(B75="","",IF(AND(B75-D75=0,E75=0),"",B75-D75))</f>
        <v/>
      </c>
      <c r="C76" s="8" t="str">
        <f>IF(B76="","",B76*p0)</f>
        <v/>
      </c>
      <c r="D76" s="8" t="str">
        <f>IF(C76="","",E76-C76)</f>
        <v/>
      </c>
      <c r="M76" s="28" t="str">
        <f t="shared" si="14"/>
        <v/>
      </c>
      <c r="N76" s="1" t="str">
        <f t="shared" si="8"/>
        <v/>
      </c>
    </row>
    <row r="77" spans="1:14">
      <c r="A77" s="6" t="str">
        <f>IF(OR(B76=0,B76=""),"",A76+1)</f>
        <v/>
      </c>
      <c r="B77" s="8" t="str">
        <f>IF(B76="","",IF(AND(B76-D76=0,E76=0),"",B76-D76))</f>
        <v/>
      </c>
      <c r="C77" s="8" t="str">
        <f>IF(B77="","",B77*p0)</f>
        <v/>
      </c>
      <c r="D77" s="8" t="str">
        <f>IF(C77="","",E77-C77)</f>
        <v/>
      </c>
      <c r="M77" s="28" t="str">
        <f t="shared" si="14"/>
        <v/>
      </c>
      <c r="N77" s="1" t="str">
        <f t="shared" si="8"/>
        <v/>
      </c>
    </row>
    <row r="78" spans="1:14">
      <c r="A78" s="6" t="str">
        <f>IF(OR(B77=0,B77=""),"",A77+1)</f>
        <v/>
      </c>
      <c r="B78" s="8" t="str">
        <f>IF(B77="","",IF(AND(B77-D77=0,E77=0),"",B77-D77))</f>
        <v/>
      </c>
      <c r="C78" s="8" t="str">
        <f>IF(B78="","",B78*p0)</f>
        <v/>
      </c>
      <c r="D78" s="8" t="str">
        <f>IF(C78="","",E78-C78)</f>
        <v/>
      </c>
      <c r="M78" s="28" t="str">
        <f t="shared" si="14"/>
        <v/>
      </c>
      <c r="N78" s="1"/>
    </row>
  </sheetData>
  <phoneticPr fontId="0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34"/>
  <sheetViews>
    <sheetView showGridLines="0" workbookViewId="0">
      <selection activeCell="E2" sqref="E2"/>
    </sheetView>
  </sheetViews>
  <sheetFormatPr baseColWidth="10" defaultColWidth="9.140625" defaultRowHeight="12.75"/>
  <cols>
    <col min="1" max="1" width="7.7109375" style="6" customWidth="1"/>
    <col min="2" max="2" width="11.5703125" style="6" customWidth="1"/>
    <col min="3" max="3" width="9.140625" style="6" customWidth="1"/>
    <col min="4" max="4" width="9" style="6" customWidth="1"/>
    <col min="5" max="5" width="12.140625" style="6" customWidth="1"/>
    <col min="6" max="11" width="9.140625" style="6" customWidth="1"/>
    <col min="12" max="12" width="9.140625" customWidth="1"/>
    <col min="13" max="13" width="8.85546875" customWidth="1"/>
    <col min="14" max="14" width="17.28515625" customWidth="1"/>
  </cols>
  <sheetData>
    <row r="1" spans="1:14" ht="15.75">
      <c r="A1" s="44" t="s">
        <v>116</v>
      </c>
      <c r="B1" s="44"/>
      <c r="C1" s="44"/>
      <c r="D1" s="44"/>
    </row>
    <row r="2" spans="1:14">
      <c r="B2" s="6" t="s">
        <v>88</v>
      </c>
      <c r="E2" s="50">
        <v>120000</v>
      </c>
    </row>
    <row r="3" spans="1:14">
      <c r="B3" s="6" t="s">
        <v>117</v>
      </c>
      <c r="E3" s="12">
        <v>0.06</v>
      </c>
    </row>
    <row r="4" spans="1:14">
      <c r="B4" s="6" t="s">
        <v>111</v>
      </c>
      <c r="E4" s="12">
        <v>0.08</v>
      </c>
      <c r="F4" s="6" t="s">
        <v>118</v>
      </c>
    </row>
    <row r="5" spans="1:14">
      <c r="B5" s="6" t="s">
        <v>119</v>
      </c>
      <c r="E5" s="51">
        <v>12</v>
      </c>
      <c r="F5" s="6" t="s">
        <v>120</v>
      </c>
    </row>
    <row r="6" spans="1:14">
      <c r="B6" s="6" t="s">
        <v>28</v>
      </c>
      <c r="E6" s="12">
        <v>0.05</v>
      </c>
      <c r="F6" s="6" t="s">
        <v>121</v>
      </c>
    </row>
    <row r="7" spans="1:14">
      <c r="A7" s="14" t="s">
        <v>41</v>
      </c>
      <c r="D7" s="9" t="s">
        <v>122</v>
      </c>
      <c r="E7" s="45">
        <f>(E2*E4)/E5</f>
        <v>800</v>
      </c>
    </row>
    <row r="8" spans="1:14">
      <c r="A8" s="6" t="s">
        <v>123</v>
      </c>
      <c r="B8" s="9"/>
      <c r="C8" s="6">
        <f>LN(1-E3/E5*E2/E7)/(-LN(1+E3/E5))/E5</f>
        <v>23.162620268449455</v>
      </c>
      <c r="D8" s="6" t="s">
        <v>124</v>
      </c>
      <c r="E8" s="52"/>
    </row>
    <row r="9" spans="1:14">
      <c r="A9" s="6" t="s">
        <v>125</v>
      </c>
      <c r="B9" s="9"/>
      <c r="C9" s="9">
        <f>IF(C8&gt;60,60,ROUNDDOWN((MAX(A14:A734)-1)/E5,0))</f>
        <v>23</v>
      </c>
      <c r="D9" s="6" t="str">
        <f>IF(C8&gt;60,"Jahre","Jahre und")</f>
        <v>Jahre und</v>
      </c>
      <c r="E9" s="47">
        <f>IF(C8&gt;60,"",(MAX(A14:A734)-1)*12/E5-12*C9)</f>
        <v>2</v>
      </c>
      <c r="F9" s="6" t="str">
        <f>IF(C8&gt;60,"Darlehen läuft aber weiter.","Monat(e)")</f>
        <v>Monat(e)</v>
      </c>
    </row>
    <row r="10" spans="1:14">
      <c r="A10" s="6" t="s">
        <v>400</v>
      </c>
      <c r="C10" s="9"/>
      <c r="E10" s="234">
        <f>(1+M20)^E5-1</f>
        <v>6.7805500314479294E-2</v>
      </c>
      <c r="F10" s="6" t="s">
        <v>126</v>
      </c>
      <c r="M10" t="s">
        <v>127</v>
      </c>
    </row>
    <row r="11" spans="1:14">
      <c r="A11" s="6" t="s">
        <v>128</v>
      </c>
      <c r="C11" s="53">
        <v>6</v>
      </c>
      <c r="D11" s="6" t="s">
        <v>129</v>
      </c>
      <c r="E11" s="8">
        <f>VLOOKUP(C11*E5+1,A14:B869,2)</f>
        <v>102718.22886033375</v>
      </c>
      <c r="L11">
        <v>1</v>
      </c>
      <c r="M11" s="233">
        <f>E3/E5</f>
        <v>5.0000000000000001E-3</v>
      </c>
      <c r="N11" s="1">
        <f>NPV(M11,$E$14:$E$734)-$E$2*(1-$E$6)</f>
        <v>6000.0000000012951</v>
      </c>
    </row>
    <row r="12" spans="1:14">
      <c r="A12" s="54"/>
      <c r="B12" s="54" t="s">
        <v>91</v>
      </c>
      <c r="C12" s="54"/>
      <c r="D12" s="54"/>
      <c r="E12" s="54"/>
      <c r="L12">
        <v>2</v>
      </c>
      <c r="M12" s="233">
        <f>M11/(1-E6)</f>
        <v>5.2631578947368429E-3</v>
      </c>
      <c r="N12" s="1">
        <f t="shared" ref="N12:N20" si="0">NPV(M12,$E$14:$E$734)-$E$2*(1-$E$6)</f>
        <v>2667.1011707402067</v>
      </c>
    </row>
    <row r="13" spans="1:14">
      <c r="A13" s="55" t="str">
        <f>IF(E5=1,"Jahr",IF(E5=4,"Quartal",IF(E5=12,"Monat","Periode")))</f>
        <v>Monat</v>
      </c>
      <c r="B13" s="56" t="s">
        <v>92</v>
      </c>
      <c r="C13" s="55" t="s">
        <v>4</v>
      </c>
      <c r="D13" s="55" t="s">
        <v>5</v>
      </c>
      <c r="E13" s="55" t="s">
        <v>33</v>
      </c>
      <c r="L13">
        <v>3</v>
      </c>
      <c r="M13" s="233">
        <f>IF(ABS(N11-N12)&lt;0.000001,M12,M12+(M11-M12)*(N12)/(N12-N11))</f>
        <v>5.4737459638915754E-3</v>
      </c>
      <c r="N13" s="1">
        <f t="shared" si="0"/>
        <v>100.12503912573447</v>
      </c>
    </row>
    <row r="14" spans="1:14">
      <c r="A14" s="6">
        <v>1</v>
      </c>
      <c r="B14" s="8">
        <f>K</f>
        <v>120000</v>
      </c>
      <c r="C14" s="8">
        <f>IF(B14="","",B14*$E$3/$E$5)</f>
        <v>600</v>
      </c>
      <c r="D14" s="8">
        <f t="shared" ref="D14:D45" si="1">IF(C14="","",E14-C14)</f>
        <v>200</v>
      </c>
      <c r="E14" s="8">
        <f>E7</f>
        <v>800</v>
      </c>
      <c r="L14">
        <v>4</v>
      </c>
      <c r="M14" s="233">
        <f t="shared" ref="M14:M20" si="2">IF(ABS(N12-N13)&lt;0.000001,M13,M13+(M12-M13)*(N13)/(N13-N12))</f>
        <v>5.4819599626132033E-3</v>
      </c>
      <c r="N14" s="1">
        <f t="shared" si="0"/>
        <v>1.7486057356873062</v>
      </c>
    </row>
    <row r="15" spans="1:14">
      <c r="A15" s="6">
        <f t="shared" ref="A15:A46" si="3">IF(OR(B14=0,B14=""),"",A14+1)</f>
        <v>2</v>
      </c>
      <c r="B15" s="8">
        <f t="shared" ref="B15:B46" si="4">IF(B14="","",IF(AND(B14-D14=0,E14=0),"",B14-D14))</f>
        <v>119800</v>
      </c>
      <c r="C15" s="8">
        <f>IF(B15="","",B15*$E$3/$E$5)</f>
        <v>599</v>
      </c>
      <c r="D15" s="8">
        <f t="shared" si="1"/>
        <v>201</v>
      </c>
      <c r="E15" s="8">
        <f>IF(B15="","",IF(B15+C15&gt;$E$7,$E$7,B15+C15))</f>
        <v>800</v>
      </c>
      <c r="L15">
        <v>5</v>
      </c>
      <c r="M15" s="233">
        <f t="shared" si="2"/>
        <v>5.4821059634874228E-3</v>
      </c>
      <c r="N15" s="1">
        <f t="shared" si="0"/>
        <v>1.1709638492902741E-3</v>
      </c>
    </row>
    <row r="16" spans="1:14">
      <c r="A16" s="6">
        <f t="shared" si="3"/>
        <v>3</v>
      </c>
      <c r="B16" s="8">
        <f t="shared" si="4"/>
        <v>119599</v>
      </c>
      <c r="C16" s="8">
        <f t="shared" ref="C16:C31" si="5">IF(B16="","",B16*$E$3/$E$5)</f>
        <v>597.995</v>
      </c>
      <c r="D16" s="8">
        <f t="shared" si="1"/>
        <v>202.005</v>
      </c>
      <c r="E16" s="8">
        <f t="shared" ref="E16:E31" si="6">IF(B16="","",IF(B16+C16&gt;$E$7,$E$7,B16+C16))</f>
        <v>800</v>
      </c>
      <c r="L16">
        <v>6</v>
      </c>
      <c r="M16" s="233">
        <f t="shared" si="2"/>
        <v>5.4821060613232612E-3</v>
      </c>
      <c r="N16" s="1">
        <f t="shared" si="0"/>
        <v>1.4886609278619289E-8</v>
      </c>
    </row>
    <row r="17" spans="1:14">
      <c r="A17" s="6">
        <f t="shared" si="3"/>
        <v>4</v>
      </c>
      <c r="B17" s="8">
        <f t="shared" si="4"/>
        <v>119396.995</v>
      </c>
      <c r="C17" s="8">
        <f t="shared" si="5"/>
        <v>596.98497499999996</v>
      </c>
      <c r="D17" s="8">
        <f t="shared" si="1"/>
        <v>203.01502500000004</v>
      </c>
      <c r="E17" s="8">
        <f t="shared" si="6"/>
        <v>800</v>
      </c>
      <c r="L17">
        <v>7</v>
      </c>
      <c r="M17" s="233">
        <f t="shared" si="2"/>
        <v>5.482106061324505E-3</v>
      </c>
      <c r="N17" s="1">
        <f t="shared" si="0"/>
        <v>-9.4587448984384537E-10</v>
      </c>
    </row>
    <row r="18" spans="1:14">
      <c r="A18" s="6">
        <f t="shared" si="3"/>
        <v>5</v>
      </c>
      <c r="B18" s="8">
        <f t="shared" si="4"/>
        <v>119193.97997499999</v>
      </c>
      <c r="C18" s="8">
        <f t="shared" si="5"/>
        <v>595.9698998749999</v>
      </c>
      <c r="D18" s="8">
        <f t="shared" si="1"/>
        <v>204.0301001250001</v>
      </c>
      <c r="E18" s="8">
        <f t="shared" si="6"/>
        <v>800</v>
      </c>
      <c r="L18">
        <v>8</v>
      </c>
      <c r="M18" s="233">
        <f t="shared" si="2"/>
        <v>5.482106061324505E-3</v>
      </c>
      <c r="N18" s="1">
        <f t="shared" si="0"/>
        <v>-9.4587448984384537E-10</v>
      </c>
    </row>
    <row r="19" spans="1:14">
      <c r="A19" s="6">
        <f t="shared" si="3"/>
        <v>6</v>
      </c>
      <c r="B19" s="8">
        <f t="shared" si="4"/>
        <v>118989.94987487499</v>
      </c>
      <c r="C19" s="8">
        <f t="shared" si="5"/>
        <v>594.94974937437496</v>
      </c>
      <c r="D19" s="8">
        <f t="shared" si="1"/>
        <v>205.05025062562504</v>
      </c>
      <c r="E19" s="8">
        <f t="shared" si="6"/>
        <v>800</v>
      </c>
      <c r="L19">
        <v>9</v>
      </c>
      <c r="M19" s="233">
        <f t="shared" si="2"/>
        <v>5.482106061324505E-3</v>
      </c>
      <c r="N19" s="1">
        <f t="shared" si="0"/>
        <v>-9.4587448984384537E-10</v>
      </c>
    </row>
    <row r="20" spans="1:14">
      <c r="A20" s="6">
        <f t="shared" si="3"/>
        <v>7</v>
      </c>
      <c r="B20" s="8">
        <f t="shared" si="4"/>
        <v>118784.89962424936</v>
      </c>
      <c r="C20" s="8">
        <f t="shared" si="5"/>
        <v>593.92449812124676</v>
      </c>
      <c r="D20" s="8">
        <f t="shared" si="1"/>
        <v>206.07550187875324</v>
      </c>
      <c r="E20" s="8">
        <f t="shared" si="6"/>
        <v>800</v>
      </c>
      <c r="L20">
        <v>10</v>
      </c>
      <c r="M20" s="233">
        <f t="shared" si="2"/>
        <v>5.482106061324505E-3</v>
      </c>
      <c r="N20" s="1">
        <f t="shared" si="0"/>
        <v>-9.4587448984384537E-10</v>
      </c>
    </row>
    <row r="21" spans="1:14">
      <c r="A21" s="6">
        <f t="shared" si="3"/>
        <v>8</v>
      </c>
      <c r="B21" s="8">
        <f t="shared" si="4"/>
        <v>118578.8241223706</v>
      </c>
      <c r="C21" s="8">
        <f t="shared" si="5"/>
        <v>592.89412061185294</v>
      </c>
      <c r="D21" s="8">
        <f t="shared" si="1"/>
        <v>207.10587938814706</v>
      </c>
      <c r="E21" s="8">
        <f t="shared" si="6"/>
        <v>800</v>
      </c>
    </row>
    <row r="22" spans="1:14">
      <c r="A22" s="6">
        <f t="shared" si="3"/>
        <v>9</v>
      </c>
      <c r="B22" s="8">
        <f t="shared" si="4"/>
        <v>118371.71824298245</v>
      </c>
      <c r="C22" s="8">
        <f t="shared" si="5"/>
        <v>591.85859121491228</v>
      </c>
      <c r="D22" s="8">
        <f t="shared" si="1"/>
        <v>208.14140878508772</v>
      </c>
      <c r="E22" s="8">
        <f t="shared" si="6"/>
        <v>800</v>
      </c>
    </row>
    <row r="23" spans="1:14">
      <c r="A23" s="6">
        <f t="shared" si="3"/>
        <v>10</v>
      </c>
      <c r="B23" s="8">
        <f t="shared" si="4"/>
        <v>118163.57683419736</v>
      </c>
      <c r="C23" s="8">
        <f t="shared" si="5"/>
        <v>590.81788417098676</v>
      </c>
      <c r="D23" s="8">
        <f t="shared" si="1"/>
        <v>209.18211582901324</v>
      </c>
      <c r="E23" s="8">
        <f t="shared" si="6"/>
        <v>800</v>
      </c>
    </row>
    <row r="24" spans="1:14">
      <c r="A24" s="6">
        <f t="shared" si="3"/>
        <v>11</v>
      </c>
      <c r="B24" s="8">
        <f t="shared" si="4"/>
        <v>117954.39471836835</v>
      </c>
      <c r="C24" s="8">
        <f t="shared" si="5"/>
        <v>589.77197359184174</v>
      </c>
      <c r="D24" s="8">
        <f t="shared" si="1"/>
        <v>210.22802640815826</v>
      </c>
      <c r="E24" s="8">
        <f t="shared" si="6"/>
        <v>800</v>
      </c>
    </row>
    <row r="25" spans="1:14">
      <c r="A25" s="6">
        <f t="shared" si="3"/>
        <v>12</v>
      </c>
      <c r="B25" s="8">
        <f t="shared" si="4"/>
        <v>117744.16669196018</v>
      </c>
      <c r="C25" s="8">
        <f t="shared" si="5"/>
        <v>588.72083345980093</v>
      </c>
      <c r="D25" s="8">
        <f t="shared" si="1"/>
        <v>211.27916654019907</v>
      </c>
      <c r="E25" s="8">
        <f t="shared" si="6"/>
        <v>800</v>
      </c>
    </row>
    <row r="26" spans="1:14">
      <c r="A26" s="6">
        <f t="shared" si="3"/>
        <v>13</v>
      </c>
      <c r="B26" s="8">
        <f t="shared" si="4"/>
        <v>117532.88752541998</v>
      </c>
      <c r="C26" s="8">
        <f t="shared" si="5"/>
        <v>587.66443762709991</v>
      </c>
      <c r="D26" s="8">
        <f t="shared" si="1"/>
        <v>212.33556237290009</v>
      </c>
      <c r="E26" s="8">
        <f t="shared" si="6"/>
        <v>800</v>
      </c>
    </row>
    <row r="27" spans="1:14">
      <c r="A27" s="6">
        <f t="shared" si="3"/>
        <v>14</v>
      </c>
      <c r="B27" s="8">
        <f t="shared" si="4"/>
        <v>117320.55196304708</v>
      </c>
      <c r="C27" s="8">
        <f t="shared" si="5"/>
        <v>586.60275981523534</v>
      </c>
      <c r="D27" s="8">
        <f t="shared" si="1"/>
        <v>213.39724018476466</v>
      </c>
      <c r="E27" s="8">
        <f t="shared" si="6"/>
        <v>800</v>
      </c>
    </row>
    <row r="28" spans="1:14">
      <c r="A28" s="6">
        <f t="shared" si="3"/>
        <v>15</v>
      </c>
      <c r="B28" s="8">
        <f t="shared" si="4"/>
        <v>117107.15472286231</v>
      </c>
      <c r="C28" s="8">
        <f t="shared" si="5"/>
        <v>585.53577361431155</v>
      </c>
      <c r="D28" s="8">
        <f t="shared" si="1"/>
        <v>214.46422638568845</v>
      </c>
      <c r="E28" s="8">
        <f t="shared" si="6"/>
        <v>800</v>
      </c>
    </row>
    <row r="29" spans="1:14">
      <c r="A29" s="6">
        <f t="shared" si="3"/>
        <v>16</v>
      </c>
      <c r="B29" s="8">
        <f t="shared" si="4"/>
        <v>116892.69049647661</v>
      </c>
      <c r="C29" s="8">
        <f t="shared" si="5"/>
        <v>584.4634524823831</v>
      </c>
      <c r="D29" s="8">
        <f t="shared" si="1"/>
        <v>215.5365475176169</v>
      </c>
      <c r="E29" s="8">
        <f t="shared" si="6"/>
        <v>800</v>
      </c>
    </row>
    <row r="30" spans="1:14">
      <c r="A30" s="6">
        <f t="shared" si="3"/>
        <v>17</v>
      </c>
      <c r="B30" s="8">
        <f t="shared" si="4"/>
        <v>116677.15394895899</v>
      </c>
      <c r="C30" s="8">
        <f t="shared" si="5"/>
        <v>583.38576974479497</v>
      </c>
      <c r="D30" s="8">
        <f t="shared" si="1"/>
        <v>216.61423025520503</v>
      </c>
      <c r="E30" s="8">
        <f t="shared" si="6"/>
        <v>800</v>
      </c>
    </row>
    <row r="31" spans="1:14">
      <c r="A31" s="6">
        <f t="shared" si="3"/>
        <v>18</v>
      </c>
      <c r="B31" s="8">
        <f t="shared" si="4"/>
        <v>116460.53971870379</v>
      </c>
      <c r="C31" s="8">
        <f t="shared" si="5"/>
        <v>582.30269859351893</v>
      </c>
      <c r="D31" s="8">
        <f t="shared" si="1"/>
        <v>217.69730140648107</v>
      </c>
      <c r="E31" s="8">
        <f t="shared" si="6"/>
        <v>800</v>
      </c>
    </row>
    <row r="32" spans="1:14">
      <c r="A32" s="6">
        <f t="shared" si="3"/>
        <v>19</v>
      </c>
      <c r="B32" s="8">
        <f t="shared" si="4"/>
        <v>116242.8424172973</v>
      </c>
      <c r="C32" s="8">
        <f t="shared" ref="C32:C47" si="7">IF(B32="","",B32*$E$3/$E$5)</f>
        <v>581.21421208648655</v>
      </c>
      <c r="D32" s="8">
        <f t="shared" si="1"/>
        <v>218.78578791351345</v>
      </c>
      <c r="E32" s="8">
        <f t="shared" ref="E32:E47" si="8">IF(B32="","",IF(B32+C32&gt;$E$7,$E$7,B32+C32))</f>
        <v>800</v>
      </c>
    </row>
    <row r="33" spans="1:5">
      <c r="A33" s="6">
        <f t="shared" si="3"/>
        <v>20</v>
      </c>
      <c r="B33" s="8">
        <f t="shared" si="4"/>
        <v>116024.05662938379</v>
      </c>
      <c r="C33" s="8">
        <f t="shared" si="7"/>
        <v>580.12028314691895</v>
      </c>
      <c r="D33" s="8">
        <f t="shared" si="1"/>
        <v>219.87971685308105</v>
      </c>
      <c r="E33" s="8">
        <f t="shared" si="8"/>
        <v>800</v>
      </c>
    </row>
    <row r="34" spans="1:5">
      <c r="A34" s="6">
        <f t="shared" si="3"/>
        <v>21</v>
      </c>
      <c r="B34" s="8">
        <f t="shared" si="4"/>
        <v>115804.1769125307</v>
      </c>
      <c r="C34" s="8">
        <f t="shared" si="7"/>
        <v>579.02088456265346</v>
      </c>
      <c r="D34" s="8">
        <f t="shared" si="1"/>
        <v>220.97911543734654</v>
      </c>
      <c r="E34" s="8">
        <f t="shared" si="8"/>
        <v>800</v>
      </c>
    </row>
    <row r="35" spans="1:5">
      <c r="A35" s="6">
        <f t="shared" si="3"/>
        <v>22</v>
      </c>
      <c r="B35" s="8">
        <f t="shared" si="4"/>
        <v>115583.19779709335</v>
      </c>
      <c r="C35" s="8">
        <f t="shared" si="7"/>
        <v>577.9159889854667</v>
      </c>
      <c r="D35" s="8">
        <f t="shared" si="1"/>
        <v>222.0840110145333</v>
      </c>
      <c r="E35" s="8">
        <f t="shared" si="8"/>
        <v>800</v>
      </c>
    </row>
    <row r="36" spans="1:5">
      <c r="A36" s="6">
        <f t="shared" si="3"/>
        <v>23</v>
      </c>
      <c r="B36" s="8">
        <f t="shared" si="4"/>
        <v>115361.11378607881</v>
      </c>
      <c r="C36" s="8">
        <f t="shared" si="7"/>
        <v>576.80556893039409</v>
      </c>
      <c r="D36" s="8">
        <f t="shared" si="1"/>
        <v>223.19443106960591</v>
      </c>
      <c r="E36" s="8">
        <f t="shared" si="8"/>
        <v>800</v>
      </c>
    </row>
    <row r="37" spans="1:5">
      <c r="A37" s="6">
        <f t="shared" si="3"/>
        <v>24</v>
      </c>
      <c r="B37" s="8">
        <f t="shared" si="4"/>
        <v>115137.9193550092</v>
      </c>
      <c r="C37" s="8">
        <f t="shared" si="7"/>
        <v>575.68959677504597</v>
      </c>
      <c r="D37" s="8">
        <f t="shared" si="1"/>
        <v>224.31040322495403</v>
      </c>
      <c r="E37" s="8">
        <f t="shared" si="8"/>
        <v>800</v>
      </c>
    </row>
    <row r="38" spans="1:5">
      <c r="A38" s="6">
        <f t="shared" si="3"/>
        <v>25</v>
      </c>
      <c r="B38" s="8">
        <f t="shared" si="4"/>
        <v>114913.60895178425</v>
      </c>
      <c r="C38" s="8">
        <f t="shared" si="7"/>
        <v>574.56804475892125</v>
      </c>
      <c r="D38" s="8">
        <f t="shared" si="1"/>
        <v>225.43195524107875</v>
      </c>
      <c r="E38" s="8">
        <f t="shared" si="8"/>
        <v>800</v>
      </c>
    </row>
    <row r="39" spans="1:5">
      <c r="A39" s="6">
        <f t="shared" si="3"/>
        <v>26</v>
      </c>
      <c r="B39" s="8">
        <f t="shared" si="4"/>
        <v>114688.17699654317</v>
      </c>
      <c r="C39" s="8">
        <f t="shared" si="7"/>
        <v>573.44088498271583</v>
      </c>
      <c r="D39" s="8">
        <f t="shared" si="1"/>
        <v>226.55911501728417</v>
      </c>
      <c r="E39" s="8">
        <f t="shared" si="8"/>
        <v>800</v>
      </c>
    </row>
    <row r="40" spans="1:5">
      <c r="A40" s="6">
        <f t="shared" si="3"/>
        <v>27</v>
      </c>
      <c r="B40" s="8">
        <f t="shared" si="4"/>
        <v>114461.61788152589</v>
      </c>
      <c r="C40" s="8">
        <f t="shared" si="7"/>
        <v>572.30808940762938</v>
      </c>
      <c r="D40" s="8">
        <f t="shared" si="1"/>
        <v>227.69191059237062</v>
      </c>
      <c r="E40" s="8">
        <f t="shared" si="8"/>
        <v>800</v>
      </c>
    </row>
    <row r="41" spans="1:5">
      <c r="A41" s="6">
        <f t="shared" si="3"/>
        <v>28</v>
      </c>
      <c r="B41" s="8">
        <f t="shared" si="4"/>
        <v>114233.92597093352</v>
      </c>
      <c r="C41" s="8">
        <f t="shared" si="7"/>
        <v>571.16962985466751</v>
      </c>
      <c r="D41" s="8">
        <f t="shared" si="1"/>
        <v>228.83037014533249</v>
      </c>
      <c r="E41" s="8">
        <f t="shared" si="8"/>
        <v>800</v>
      </c>
    </row>
    <row r="42" spans="1:5">
      <c r="A42" s="6">
        <f t="shared" si="3"/>
        <v>29</v>
      </c>
      <c r="B42" s="8">
        <f t="shared" si="4"/>
        <v>114005.09560078819</v>
      </c>
      <c r="C42" s="8">
        <f t="shared" si="7"/>
        <v>570.02547800394098</v>
      </c>
      <c r="D42" s="8">
        <f t="shared" si="1"/>
        <v>229.97452199605902</v>
      </c>
      <c r="E42" s="8">
        <f t="shared" si="8"/>
        <v>800</v>
      </c>
    </row>
    <row r="43" spans="1:5">
      <c r="A43" s="6">
        <f t="shared" si="3"/>
        <v>30</v>
      </c>
      <c r="B43" s="8">
        <f t="shared" si="4"/>
        <v>113775.12107879213</v>
      </c>
      <c r="C43" s="8">
        <f t="shared" si="7"/>
        <v>568.87560539396065</v>
      </c>
      <c r="D43" s="8">
        <f t="shared" si="1"/>
        <v>231.12439460603935</v>
      </c>
      <c r="E43" s="8">
        <f t="shared" si="8"/>
        <v>800</v>
      </c>
    </row>
    <row r="44" spans="1:5">
      <c r="A44" s="6">
        <f t="shared" si="3"/>
        <v>31</v>
      </c>
      <c r="B44" s="8">
        <f t="shared" si="4"/>
        <v>113543.99668418609</v>
      </c>
      <c r="C44" s="8">
        <f t="shared" si="7"/>
        <v>567.71998342093036</v>
      </c>
      <c r="D44" s="8">
        <f t="shared" si="1"/>
        <v>232.28001657906964</v>
      </c>
      <c r="E44" s="8">
        <f t="shared" si="8"/>
        <v>800</v>
      </c>
    </row>
    <row r="45" spans="1:5">
      <c r="A45" s="6">
        <f t="shared" si="3"/>
        <v>32</v>
      </c>
      <c r="B45" s="8">
        <f t="shared" si="4"/>
        <v>113311.71666760702</v>
      </c>
      <c r="C45" s="8">
        <f t="shared" si="7"/>
        <v>566.55858333803508</v>
      </c>
      <c r="D45" s="8">
        <f t="shared" si="1"/>
        <v>233.44141666196492</v>
      </c>
      <c r="E45" s="8">
        <f t="shared" si="8"/>
        <v>800</v>
      </c>
    </row>
    <row r="46" spans="1:5">
      <c r="A46" s="6">
        <f t="shared" si="3"/>
        <v>33</v>
      </c>
      <c r="B46" s="8">
        <f t="shared" si="4"/>
        <v>113078.27525094505</v>
      </c>
      <c r="C46" s="8">
        <f t="shared" si="7"/>
        <v>565.39137625472529</v>
      </c>
      <c r="D46" s="8">
        <f t="shared" ref="D46:D61" si="9">IF(C46="","",E46-C46)</f>
        <v>234.60862374527471</v>
      </c>
      <c r="E46" s="8">
        <f t="shared" si="8"/>
        <v>800</v>
      </c>
    </row>
    <row r="47" spans="1:5">
      <c r="A47" s="6">
        <f t="shared" ref="A47:A62" si="10">IF(OR(B46=0,B46=""),"",A46+1)</f>
        <v>34</v>
      </c>
      <c r="B47" s="8">
        <f t="shared" ref="B47:B62" si="11">IF(B46="","",IF(AND(B46-D46=0,E46=0),"",B46-D46))</f>
        <v>112843.66662719978</v>
      </c>
      <c r="C47" s="8">
        <f t="shared" si="7"/>
        <v>564.21833313599893</v>
      </c>
      <c r="D47" s="8">
        <f t="shared" si="9"/>
        <v>235.78166686400107</v>
      </c>
      <c r="E47" s="8">
        <f t="shared" si="8"/>
        <v>800</v>
      </c>
    </row>
    <row r="48" spans="1:5">
      <c r="A48" s="6">
        <f t="shared" si="10"/>
        <v>35</v>
      </c>
      <c r="B48" s="8">
        <f t="shared" si="11"/>
        <v>112607.88496033578</v>
      </c>
      <c r="C48" s="8">
        <f t="shared" ref="C48:C63" si="12">IF(B48="","",B48*$E$3/$E$5)</f>
        <v>563.03942480167882</v>
      </c>
      <c r="D48" s="8">
        <f t="shared" si="9"/>
        <v>236.96057519832118</v>
      </c>
      <c r="E48" s="8">
        <f t="shared" ref="E48:E63" si="13">IF(B48="","",IF(B48+C48&gt;$E$7,$E$7,B48+C48))</f>
        <v>800</v>
      </c>
    </row>
    <row r="49" spans="1:5">
      <c r="A49" s="6">
        <f t="shared" si="10"/>
        <v>36</v>
      </c>
      <c r="B49" s="8">
        <f t="shared" si="11"/>
        <v>112370.92438513746</v>
      </c>
      <c r="C49" s="8">
        <f t="shared" si="12"/>
        <v>561.8546219256873</v>
      </c>
      <c r="D49" s="8">
        <f t="shared" si="9"/>
        <v>238.1453780743127</v>
      </c>
      <c r="E49" s="8">
        <f t="shared" si="13"/>
        <v>800</v>
      </c>
    </row>
    <row r="50" spans="1:5">
      <c r="A50" s="6">
        <f t="shared" si="10"/>
        <v>37</v>
      </c>
      <c r="B50" s="8">
        <f t="shared" si="11"/>
        <v>112132.77900706315</v>
      </c>
      <c r="C50" s="8">
        <f t="shared" si="12"/>
        <v>560.6638950353157</v>
      </c>
      <c r="D50" s="8">
        <f t="shared" si="9"/>
        <v>239.3361049646843</v>
      </c>
      <c r="E50" s="8">
        <f t="shared" si="13"/>
        <v>800</v>
      </c>
    </row>
    <row r="51" spans="1:5">
      <c r="A51" s="6">
        <f t="shared" si="10"/>
        <v>38</v>
      </c>
      <c r="B51" s="8">
        <f t="shared" si="11"/>
        <v>111893.44290209847</v>
      </c>
      <c r="C51" s="8">
        <f t="shared" si="12"/>
        <v>559.46721451049234</v>
      </c>
      <c r="D51" s="8">
        <f t="shared" si="9"/>
        <v>240.53278548950766</v>
      </c>
      <c r="E51" s="8">
        <f t="shared" si="13"/>
        <v>800</v>
      </c>
    </row>
    <row r="52" spans="1:5">
      <c r="A52" s="6">
        <f t="shared" si="10"/>
        <v>39</v>
      </c>
      <c r="B52" s="8">
        <f t="shared" si="11"/>
        <v>111652.91011660895</v>
      </c>
      <c r="C52" s="8">
        <f t="shared" si="12"/>
        <v>558.26455058304475</v>
      </c>
      <c r="D52" s="8">
        <f t="shared" si="9"/>
        <v>241.73544941695525</v>
      </c>
      <c r="E52" s="8">
        <f t="shared" si="13"/>
        <v>800</v>
      </c>
    </row>
    <row r="53" spans="1:5">
      <c r="A53" s="6">
        <f t="shared" si="10"/>
        <v>40</v>
      </c>
      <c r="B53" s="8">
        <f t="shared" si="11"/>
        <v>111411.174667192</v>
      </c>
      <c r="C53" s="8">
        <f t="shared" si="12"/>
        <v>557.05587333595997</v>
      </c>
      <c r="D53" s="8">
        <f t="shared" si="9"/>
        <v>242.94412666404003</v>
      </c>
      <c r="E53" s="8">
        <f t="shared" si="13"/>
        <v>800</v>
      </c>
    </row>
    <row r="54" spans="1:5">
      <c r="A54" s="6">
        <f t="shared" si="10"/>
        <v>41</v>
      </c>
      <c r="B54" s="8">
        <f t="shared" si="11"/>
        <v>111168.23054052796</v>
      </c>
      <c r="C54" s="8">
        <f t="shared" si="12"/>
        <v>555.84115270263976</v>
      </c>
      <c r="D54" s="8">
        <f t="shared" si="9"/>
        <v>244.15884729736024</v>
      </c>
      <c r="E54" s="8">
        <f t="shared" si="13"/>
        <v>800</v>
      </c>
    </row>
    <row r="55" spans="1:5">
      <c r="A55" s="6">
        <f t="shared" si="10"/>
        <v>42</v>
      </c>
      <c r="B55" s="8">
        <f t="shared" si="11"/>
        <v>110924.07169323059</v>
      </c>
      <c r="C55" s="8">
        <f t="shared" si="12"/>
        <v>554.62035846615288</v>
      </c>
      <c r="D55" s="8">
        <f t="shared" si="9"/>
        <v>245.37964153384712</v>
      </c>
      <c r="E55" s="8">
        <f t="shared" si="13"/>
        <v>800</v>
      </c>
    </row>
    <row r="56" spans="1:5">
      <c r="A56" s="6">
        <f t="shared" si="10"/>
        <v>43</v>
      </c>
      <c r="B56" s="8">
        <f t="shared" si="11"/>
        <v>110678.69205169675</v>
      </c>
      <c r="C56" s="8">
        <f t="shared" si="12"/>
        <v>553.39346025848374</v>
      </c>
      <c r="D56" s="8">
        <f t="shared" si="9"/>
        <v>246.60653974151626</v>
      </c>
      <c r="E56" s="8">
        <f t="shared" si="13"/>
        <v>800</v>
      </c>
    </row>
    <row r="57" spans="1:5">
      <c r="A57" s="6">
        <f t="shared" si="10"/>
        <v>44</v>
      </c>
      <c r="B57" s="8">
        <f t="shared" si="11"/>
        <v>110432.08551195523</v>
      </c>
      <c r="C57" s="8">
        <f t="shared" si="12"/>
        <v>552.16042755977617</v>
      </c>
      <c r="D57" s="8">
        <f t="shared" si="9"/>
        <v>247.83957244022383</v>
      </c>
      <c r="E57" s="8">
        <f t="shared" si="13"/>
        <v>800</v>
      </c>
    </row>
    <row r="58" spans="1:5">
      <c r="A58" s="6">
        <f t="shared" si="10"/>
        <v>45</v>
      </c>
      <c r="B58" s="8">
        <f t="shared" si="11"/>
        <v>110184.24593951501</v>
      </c>
      <c r="C58" s="8">
        <f t="shared" si="12"/>
        <v>550.92122969757509</v>
      </c>
      <c r="D58" s="8">
        <f t="shared" si="9"/>
        <v>249.07877030242491</v>
      </c>
      <c r="E58" s="8">
        <f t="shared" si="13"/>
        <v>800</v>
      </c>
    </row>
    <row r="59" spans="1:5">
      <c r="A59" s="6">
        <f t="shared" si="10"/>
        <v>46</v>
      </c>
      <c r="B59" s="8">
        <f t="shared" si="11"/>
        <v>109935.16716921258</v>
      </c>
      <c r="C59" s="8">
        <f t="shared" si="12"/>
        <v>549.67583584606291</v>
      </c>
      <c r="D59" s="8">
        <f t="shared" si="9"/>
        <v>250.32416415393709</v>
      </c>
      <c r="E59" s="8">
        <f t="shared" si="13"/>
        <v>800</v>
      </c>
    </row>
    <row r="60" spans="1:5">
      <c r="A60" s="6">
        <f t="shared" si="10"/>
        <v>47</v>
      </c>
      <c r="B60" s="8">
        <f t="shared" si="11"/>
        <v>109684.84300505865</v>
      </c>
      <c r="C60" s="8">
        <f t="shared" si="12"/>
        <v>548.42421502529317</v>
      </c>
      <c r="D60" s="8">
        <f t="shared" si="9"/>
        <v>251.57578497470683</v>
      </c>
      <c r="E60" s="8">
        <f t="shared" si="13"/>
        <v>800</v>
      </c>
    </row>
    <row r="61" spans="1:5">
      <c r="A61" s="6">
        <f t="shared" si="10"/>
        <v>48</v>
      </c>
      <c r="B61" s="8">
        <f t="shared" si="11"/>
        <v>109433.26722008394</v>
      </c>
      <c r="C61" s="8">
        <f t="shared" si="12"/>
        <v>547.1663361004197</v>
      </c>
      <c r="D61" s="8">
        <f t="shared" si="9"/>
        <v>252.8336638995803</v>
      </c>
      <c r="E61" s="8">
        <f t="shared" si="13"/>
        <v>800</v>
      </c>
    </row>
    <row r="62" spans="1:5">
      <c r="A62" s="6">
        <f t="shared" si="10"/>
        <v>49</v>
      </c>
      <c r="B62" s="8">
        <f t="shared" si="11"/>
        <v>109180.43355618436</v>
      </c>
      <c r="C62" s="8">
        <f t="shared" si="12"/>
        <v>545.90216778092179</v>
      </c>
      <c r="D62" s="8">
        <f t="shared" ref="D62:D77" si="14">IF(C62="","",E62-C62)</f>
        <v>254.09783221907821</v>
      </c>
      <c r="E62" s="8">
        <f t="shared" si="13"/>
        <v>800</v>
      </c>
    </row>
    <row r="63" spans="1:5">
      <c r="A63" s="6">
        <f t="shared" ref="A63:A78" si="15">IF(OR(B62=0,B62=""),"",A62+1)</f>
        <v>50</v>
      </c>
      <c r="B63" s="8">
        <f t="shared" ref="B63:B78" si="16">IF(B62="","",IF(AND(B62-D62=0,E62=0),"",B62-D62))</f>
        <v>108926.33572396528</v>
      </c>
      <c r="C63" s="8">
        <f t="shared" si="12"/>
        <v>544.6316786198264</v>
      </c>
      <c r="D63" s="8">
        <f t="shared" si="14"/>
        <v>255.3683213801736</v>
      </c>
      <c r="E63" s="8">
        <f t="shared" si="13"/>
        <v>800</v>
      </c>
    </row>
    <row r="64" spans="1:5">
      <c r="A64" s="6">
        <f t="shared" si="15"/>
        <v>51</v>
      </c>
      <c r="B64" s="8">
        <f t="shared" si="16"/>
        <v>108670.96740258511</v>
      </c>
      <c r="C64" s="8">
        <f t="shared" ref="C64:C79" si="17">IF(B64="","",B64*$E$3/$E$5)</f>
        <v>543.35483701292549</v>
      </c>
      <c r="D64" s="8">
        <f t="shared" si="14"/>
        <v>256.64516298707451</v>
      </c>
      <c r="E64" s="8">
        <f t="shared" ref="E64:E79" si="18">IF(B64="","",IF(B64+C64&gt;$E$7,$E$7,B64+C64))</f>
        <v>800</v>
      </c>
    </row>
    <row r="65" spans="1:5">
      <c r="A65" s="6">
        <f t="shared" si="15"/>
        <v>52</v>
      </c>
      <c r="B65" s="8">
        <f t="shared" si="16"/>
        <v>108414.32223959804</v>
      </c>
      <c r="C65" s="8">
        <f t="shared" si="17"/>
        <v>542.07161119799014</v>
      </c>
      <c r="D65" s="8">
        <f t="shared" si="14"/>
        <v>257.92838880200986</v>
      </c>
      <c r="E65" s="8">
        <f t="shared" si="18"/>
        <v>800</v>
      </c>
    </row>
    <row r="66" spans="1:5">
      <c r="A66" s="6">
        <f t="shared" si="15"/>
        <v>53</v>
      </c>
      <c r="B66" s="8">
        <f t="shared" si="16"/>
        <v>108156.39385079603</v>
      </c>
      <c r="C66" s="8">
        <f t="shared" si="17"/>
        <v>540.78196925398004</v>
      </c>
      <c r="D66" s="8">
        <f t="shared" si="14"/>
        <v>259.21803074601996</v>
      </c>
      <c r="E66" s="8">
        <f t="shared" si="18"/>
        <v>800</v>
      </c>
    </row>
    <row r="67" spans="1:5">
      <c r="A67" s="6">
        <f t="shared" si="15"/>
        <v>54</v>
      </c>
      <c r="B67" s="8">
        <f t="shared" si="16"/>
        <v>107897.17582005</v>
      </c>
      <c r="C67" s="8">
        <f t="shared" si="17"/>
        <v>539.48587910025003</v>
      </c>
      <c r="D67" s="8">
        <f t="shared" si="14"/>
        <v>260.51412089974997</v>
      </c>
      <c r="E67" s="8">
        <f t="shared" si="18"/>
        <v>800</v>
      </c>
    </row>
    <row r="68" spans="1:5">
      <c r="A68" s="6">
        <f t="shared" si="15"/>
        <v>55</v>
      </c>
      <c r="B68" s="8">
        <f t="shared" si="16"/>
        <v>107636.66169915025</v>
      </c>
      <c r="C68" s="8">
        <f t="shared" si="17"/>
        <v>538.18330849575125</v>
      </c>
      <c r="D68" s="8">
        <f t="shared" si="14"/>
        <v>261.81669150424875</v>
      </c>
      <c r="E68" s="8">
        <f t="shared" si="18"/>
        <v>800</v>
      </c>
    </row>
    <row r="69" spans="1:5">
      <c r="A69" s="6">
        <f t="shared" si="15"/>
        <v>56</v>
      </c>
      <c r="B69" s="8">
        <f t="shared" si="16"/>
        <v>107374.845007646</v>
      </c>
      <c r="C69" s="8">
        <f t="shared" si="17"/>
        <v>536.87422503822995</v>
      </c>
      <c r="D69" s="8">
        <f t="shared" si="14"/>
        <v>263.12577496177005</v>
      </c>
      <c r="E69" s="8">
        <f t="shared" si="18"/>
        <v>800</v>
      </c>
    </row>
    <row r="70" spans="1:5">
      <c r="A70" s="6">
        <f t="shared" si="15"/>
        <v>57</v>
      </c>
      <c r="B70" s="8">
        <f t="shared" si="16"/>
        <v>107111.71923268423</v>
      </c>
      <c r="C70" s="8">
        <f t="shared" si="17"/>
        <v>535.55859616342116</v>
      </c>
      <c r="D70" s="8">
        <f t="shared" si="14"/>
        <v>264.44140383657884</v>
      </c>
      <c r="E70" s="8">
        <f t="shared" si="18"/>
        <v>800</v>
      </c>
    </row>
    <row r="71" spans="1:5">
      <c r="A71" s="6">
        <f t="shared" si="15"/>
        <v>58</v>
      </c>
      <c r="B71" s="8">
        <f t="shared" si="16"/>
        <v>106847.27782884765</v>
      </c>
      <c r="C71" s="8">
        <f t="shared" si="17"/>
        <v>534.23638914423827</v>
      </c>
      <c r="D71" s="8">
        <f t="shared" si="14"/>
        <v>265.76361085576173</v>
      </c>
      <c r="E71" s="8">
        <f t="shared" si="18"/>
        <v>800</v>
      </c>
    </row>
    <row r="72" spans="1:5">
      <c r="A72" s="6">
        <f t="shared" si="15"/>
        <v>59</v>
      </c>
      <c r="B72" s="8">
        <f t="shared" si="16"/>
        <v>106581.51421799189</v>
      </c>
      <c r="C72" s="8">
        <f t="shared" si="17"/>
        <v>532.90757108995945</v>
      </c>
      <c r="D72" s="8">
        <f t="shared" si="14"/>
        <v>267.09242891004055</v>
      </c>
      <c r="E72" s="8">
        <f t="shared" si="18"/>
        <v>800</v>
      </c>
    </row>
    <row r="73" spans="1:5">
      <c r="A73" s="6">
        <f t="shared" si="15"/>
        <v>60</v>
      </c>
      <c r="B73" s="8">
        <f t="shared" si="16"/>
        <v>106314.42178908185</v>
      </c>
      <c r="C73" s="8">
        <f t="shared" si="17"/>
        <v>531.57210894540924</v>
      </c>
      <c r="D73" s="8">
        <f t="shared" si="14"/>
        <v>268.42789105459076</v>
      </c>
      <c r="E73" s="8">
        <f>IF(B73="","",IF(B73+C73&gt;$E$7,$E$7,B73+C73))</f>
        <v>800</v>
      </c>
    </row>
    <row r="74" spans="1:5">
      <c r="A74" s="6">
        <f t="shared" si="15"/>
        <v>61</v>
      </c>
      <c r="B74" s="8">
        <f t="shared" si="16"/>
        <v>106045.99389802727</v>
      </c>
      <c r="C74" s="8">
        <f t="shared" si="17"/>
        <v>530.22996949013634</v>
      </c>
      <c r="D74" s="8">
        <f t="shared" si="14"/>
        <v>269.77003050986366</v>
      </c>
      <c r="E74" s="8">
        <f t="shared" si="18"/>
        <v>800</v>
      </c>
    </row>
    <row r="75" spans="1:5">
      <c r="A75" s="6">
        <f t="shared" si="15"/>
        <v>62</v>
      </c>
      <c r="B75" s="8">
        <f t="shared" si="16"/>
        <v>105776.2238675174</v>
      </c>
      <c r="C75" s="8">
        <f t="shared" si="17"/>
        <v>528.88111933758694</v>
      </c>
      <c r="D75" s="8">
        <f t="shared" si="14"/>
        <v>271.11888066241306</v>
      </c>
      <c r="E75" s="8">
        <f t="shared" si="18"/>
        <v>800</v>
      </c>
    </row>
    <row r="76" spans="1:5">
      <c r="A76" s="6">
        <f t="shared" si="15"/>
        <v>63</v>
      </c>
      <c r="B76" s="8">
        <f t="shared" si="16"/>
        <v>105505.10498685499</v>
      </c>
      <c r="C76" s="8">
        <f t="shared" si="17"/>
        <v>527.52552493427493</v>
      </c>
      <c r="D76" s="8">
        <f t="shared" si="14"/>
        <v>272.47447506572507</v>
      </c>
      <c r="E76" s="8">
        <f t="shared" si="18"/>
        <v>800</v>
      </c>
    </row>
    <row r="77" spans="1:5">
      <c r="A77" s="6">
        <f t="shared" si="15"/>
        <v>64</v>
      </c>
      <c r="B77" s="8">
        <f t="shared" si="16"/>
        <v>105232.63051178926</v>
      </c>
      <c r="C77" s="8">
        <f t="shared" si="17"/>
        <v>526.16315255894631</v>
      </c>
      <c r="D77" s="8">
        <f t="shared" si="14"/>
        <v>273.83684744105369</v>
      </c>
      <c r="E77" s="8">
        <f t="shared" si="18"/>
        <v>800</v>
      </c>
    </row>
    <row r="78" spans="1:5">
      <c r="A78" s="6">
        <f t="shared" si="15"/>
        <v>65</v>
      </c>
      <c r="B78" s="8">
        <f t="shared" si="16"/>
        <v>104958.79366434821</v>
      </c>
      <c r="C78" s="8">
        <f t="shared" si="17"/>
        <v>524.79396832174109</v>
      </c>
      <c r="D78" s="8">
        <f t="shared" ref="D78:D93" si="19">IF(C78="","",E78-C78)</f>
        <v>275.20603167825891</v>
      </c>
      <c r="E78" s="8">
        <f t="shared" si="18"/>
        <v>800</v>
      </c>
    </row>
    <row r="79" spans="1:5">
      <c r="A79" s="6">
        <f t="shared" ref="A79:A94" si="20">IF(OR(B78=0,B78=""),"",A78+1)</f>
        <v>66</v>
      </c>
      <c r="B79" s="8">
        <f t="shared" ref="B79:B94" si="21">IF(B78="","",IF(AND(B78-D78=0,E78=0),"",B78-D78))</f>
        <v>104683.58763266995</v>
      </c>
      <c r="C79" s="8">
        <f t="shared" si="17"/>
        <v>523.41793816334973</v>
      </c>
      <c r="D79" s="8">
        <f t="shared" si="19"/>
        <v>276.58206183665027</v>
      </c>
      <c r="E79" s="8">
        <f t="shared" si="18"/>
        <v>800</v>
      </c>
    </row>
    <row r="80" spans="1:5">
      <c r="A80" s="6">
        <f t="shared" si="20"/>
        <v>67</v>
      </c>
      <c r="B80" s="8">
        <f t="shared" si="21"/>
        <v>104407.00557083329</v>
      </c>
      <c r="C80" s="8">
        <f t="shared" ref="C80:C95" si="22">IF(B80="","",B80*$E$3/$E$5)</f>
        <v>522.03502785416651</v>
      </c>
      <c r="D80" s="8">
        <f t="shared" si="19"/>
        <v>277.96497214583349</v>
      </c>
      <c r="E80" s="8">
        <f t="shared" ref="E80:E95" si="23">IF(B80="","",IF(B80+C80&gt;$E$7,$E$7,B80+C80))</f>
        <v>800</v>
      </c>
    </row>
    <row r="81" spans="1:5">
      <c r="A81" s="6">
        <f t="shared" si="20"/>
        <v>68</v>
      </c>
      <c r="B81" s="8">
        <f t="shared" si="21"/>
        <v>104129.04059868747</v>
      </c>
      <c r="C81" s="8">
        <f t="shared" si="22"/>
        <v>520.64520299343735</v>
      </c>
      <c r="D81" s="8">
        <f t="shared" si="19"/>
        <v>279.35479700656265</v>
      </c>
      <c r="E81" s="8">
        <f t="shared" si="23"/>
        <v>800</v>
      </c>
    </row>
    <row r="82" spans="1:5">
      <c r="A82" s="6">
        <f t="shared" si="20"/>
        <v>69</v>
      </c>
      <c r="B82" s="8">
        <f t="shared" si="21"/>
        <v>103849.68580168091</v>
      </c>
      <c r="C82" s="8">
        <f t="shared" si="22"/>
        <v>519.24842900840451</v>
      </c>
      <c r="D82" s="8">
        <f t="shared" si="19"/>
        <v>280.75157099159549</v>
      </c>
      <c r="E82" s="8">
        <f t="shared" si="23"/>
        <v>800</v>
      </c>
    </row>
    <row r="83" spans="1:5">
      <c r="A83" s="6">
        <f t="shared" si="20"/>
        <v>70</v>
      </c>
      <c r="B83" s="8">
        <f t="shared" si="21"/>
        <v>103568.93423068932</v>
      </c>
      <c r="C83" s="8">
        <f t="shared" si="22"/>
        <v>517.8446711534466</v>
      </c>
      <c r="D83" s="8">
        <f t="shared" si="19"/>
        <v>282.1553288465534</v>
      </c>
      <c r="E83" s="8">
        <f t="shared" si="23"/>
        <v>800</v>
      </c>
    </row>
    <row r="84" spans="1:5">
      <c r="A84" s="6">
        <f t="shared" si="20"/>
        <v>71</v>
      </c>
      <c r="B84" s="8">
        <f t="shared" si="21"/>
        <v>103286.77890184277</v>
      </c>
      <c r="C84" s="8">
        <f t="shared" si="22"/>
        <v>516.43389450921381</v>
      </c>
      <c r="D84" s="8">
        <f t="shared" si="19"/>
        <v>283.56610549078619</v>
      </c>
      <c r="E84" s="8">
        <f t="shared" si="23"/>
        <v>800</v>
      </c>
    </row>
    <row r="85" spans="1:5">
      <c r="A85" s="6">
        <f t="shared" si="20"/>
        <v>72</v>
      </c>
      <c r="B85" s="8">
        <f t="shared" si="21"/>
        <v>103003.21279635199</v>
      </c>
      <c r="C85" s="8">
        <f t="shared" si="22"/>
        <v>515.01606398175988</v>
      </c>
      <c r="D85" s="8">
        <f t="shared" si="19"/>
        <v>284.98393601824012</v>
      </c>
      <c r="E85" s="8">
        <f t="shared" si="23"/>
        <v>800</v>
      </c>
    </row>
    <row r="86" spans="1:5">
      <c r="A86" s="6">
        <f t="shared" si="20"/>
        <v>73</v>
      </c>
      <c r="B86" s="8">
        <f t="shared" si="21"/>
        <v>102718.22886033375</v>
      </c>
      <c r="C86" s="8">
        <f t="shared" si="22"/>
        <v>513.59114430166881</v>
      </c>
      <c r="D86" s="8">
        <f t="shared" si="19"/>
        <v>286.40885569833119</v>
      </c>
      <c r="E86" s="8">
        <f t="shared" si="23"/>
        <v>800</v>
      </c>
    </row>
    <row r="87" spans="1:5">
      <c r="A87" s="6">
        <f t="shared" si="20"/>
        <v>74</v>
      </c>
      <c r="B87" s="8">
        <f t="shared" si="21"/>
        <v>102431.82000463542</v>
      </c>
      <c r="C87" s="8">
        <f t="shared" si="22"/>
        <v>512.15910002317707</v>
      </c>
      <c r="D87" s="8">
        <f t="shared" si="19"/>
        <v>287.84089997682293</v>
      </c>
      <c r="E87" s="8">
        <f t="shared" si="23"/>
        <v>800</v>
      </c>
    </row>
    <row r="88" spans="1:5">
      <c r="A88" s="6">
        <f t="shared" si="20"/>
        <v>75</v>
      </c>
      <c r="B88" s="8">
        <f t="shared" si="21"/>
        <v>102143.97910465859</v>
      </c>
      <c r="C88" s="8">
        <f t="shared" si="22"/>
        <v>510.71989552329296</v>
      </c>
      <c r="D88" s="8">
        <f t="shared" si="19"/>
        <v>289.28010447670704</v>
      </c>
      <c r="E88" s="8">
        <f t="shared" si="23"/>
        <v>800</v>
      </c>
    </row>
    <row r="89" spans="1:5">
      <c r="A89" s="6">
        <f t="shared" si="20"/>
        <v>76</v>
      </c>
      <c r="B89" s="8">
        <f t="shared" si="21"/>
        <v>101854.69900018188</v>
      </c>
      <c r="C89" s="8">
        <f t="shared" si="22"/>
        <v>509.27349500090941</v>
      </c>
      <c r="D89" s="8">
        <f t="shared" si="19"/>
        <v>290.72650499909059</v>
      </c>
      <c r="E89" s="8">
        <f t="shared" si="23"/>
        <v>800</v>
      </c>
    </row>
    <row r="90" spans="1:5">
      <c r="A90" s="6">
        <f t="shared" si="20"/>
        <v>77</v>
      </c>
      <c r="B90" s="8">
        <f t="shared" si="21"/>
        <v>101563.97249518278</v>
      </c>
      <c r="C90" s="8">
        <f t="shared" si="22"/>
        <v>507.81986247591385</v>
      </c>
      <c r="D90" s="8">
        <f t="shared" si="19"/>
        <v>292.18013752408615</v>
      </c>
      <c r="E90" s="8">
        <f t="shared" si="23"/>
        <v>800</v>
      </c>
    </row>
    <row r="91" spans="1:5">
      <c r="A91" s="6">
        <f t="shared" si="20"/>
        <v>78</v>
      </c>
      <c r="B91" s="8">
        <f t="shared" si="21"/>
        <v>101271.79235765869</v>
      </c>
      <c r="C91" s="8">
        <f t="shared" si="22"/>
        <v>506.35896178829347</v>
      </c>
      <c r="D91" s="8">
        <f t="shared" si="19"/>
        <v>293.64103821170653</v>
      </c>
      <c r="E91" s="8">
        <f t="shared" si="23"/>
        <v>800</v>
      </c>
    </row>
    <row r="92" spans="1:5">
      <c r="A92" s="6">
        <f t="shared" si="20"/>
        <v>79</v>
      </c>
      <c r="B92" s="8">
        <f t="shared" si="21"/>
        <v>100978.15131944699</v>
      </c>
      <c r="C92" s="8">
        <f t="shared" si="22"/>
        <v>504.89075659723494</v>
      </c>
      <c r="D92" s="8">
        <f t="shared" si="19"/>
        <v>295.10924340276506</v>
      </c>
      <c r="E92" s="8">
        <f t="shared" si="23"/>
        <v>800</v>
      </c>
    </row>
    <row r="93" spans="1:5">
      <c r="A93" s="6">
        <f t="shared" si="20"/>
        <v>80</v>
      </c>
      <c r="B93" s="8">
        <f t="shared" si="21"/>
        <v>100683.04207604422</v>
      </c>
      <c r="C93" s="8">
        <f t="shared" si="22"/>
        <v>503.41521038022114</v>
      </c>
      <c r="D93" s="8">
        <f t="shared" si="19"/>
        <v>296.58478961977886</v>
      </c>
      <c r="E93" s="8">
        <f t="shared" si="23"/>
        <v>800</v>
      </c>
    </row>
    <row r="94" spans="1:5">
      <c r="A94" s="6">
        <f t="shared" si="20"/>
        <v>81</v>
      </c>
      <c r="B94" s="8">
        <f t="shared" si="21"/>
        <v>100386.45728642444</v>
      </c>
      <c r="C94" s="8">
        <f t="shared" si="22"/>
        <v>501.93228643212223</v>
      </c>
      <c r="D94" s="8">
        <f t="shared" ref="D94:D109" si="24">IF(C94="","",E94-C94)</f>
        <v>298.06771356787777</v>
      </c>
      <c r="E94" s="8">
        <f t="shared" si="23"/>
        <v>800</v>
      </c>
    </row>
    <row r="95" spans="1:5">
      <c r="A95" s="6">
        <f t="shared" ref="A95:A110" si="25">IF(OR(B94=0,B94=""),"",A94+1)</f>
        <v>82</v>
      </c>
      <c r="B95" s="8">
        <f t="shared" ref="B95:B110" si="26">IF(B94="","",IF(AND(B94-D94=0,E94=0),"",B94-D94))</f>
        <v>100088.38957285657</v>
      </c>
      <c r="C95" s="8">
        <f t="shared" si="22"/>
        <v>500.44194786428284</v>
      </c>
      <c r="D95" s="8">
        <f t="shared" si="24"/>
        <v>299.55805213571716</v>
      </c>
      <c r="E95" s="8">
        <f t="shared" si="23"/>
        <v>800</v>
      </c>
    </row>
    <row r="96" spans="1:5">
      <c r="A96" s="6">
        <f t="shared" si="25"/>
        <v>83</v>
      </c>
      <c r="B96" s="8">
        <f t="shared" si="26"/>
        <v>99788.831520720851</v>
      </c>
      <c r="C96" s="8">
        <f t="shared" ref="C96:C111" si="27">IF(B96="","",B96*$E$3/$E$5)</f>
        <v>498.94415760360425</v>
      </c>
      <c r="D96" s="8">
        <f t="shared" si="24"/>
        <v>301.05584239639575</v>
      </c>
      <c r="E96" s="8">
        <f t="shared" ref="E96:E111" si="28">IF(B96="","",IF(B96+C96&gt;$E$7,$E$7,B96+C96))</f>
        <v>800</v>
      </c>
    </row>
    <row r="97" spans="1:5">
      <c r="A97" s="6">
        <f t="shared" si="25"/>
        <v>84</v>
      </c>
      <c r="B97" s="8">
        <f t="shared" si="26"/>
        <v>99487.775678324455</v>
      </c>
      <c r="C97" s="8">
        <f t="shared" si="27"/>
        <v>497.43887839162227</v>
      </c>
      <c r="D97" s="8">
        <f t="shared" si="24"/>
        <v>302.56112160837773</v>
      </c>
      <c r="E97" s="8">
        <f t="shared" si="28"/>
        <v>800</v>
      </c>
    </row>
    <row r="98" spans="1:5">
      <c r="A98" s="6">
        <f t="shared" si="25"/>
        <v>85</v>
      </c>
      <c r="B98" s="8">
        <f t="shared" si="26"/>
        <v>99185.214556716077</v>
      </c>
      <c r="C98" s="8">
        <f t="shared" si="27"/>
        <v>495.92607278358037</v>
      </c>
      <c r="D98" s="8">
        <f t="shared" si="24"/>
        <v>304.07392721641963</v>
      </c>
      <c r="E98" s="8">
        <f t="shared" si="28"/>
        <v>800</v>
      </c>
    </row>
    <row r="99" spans="1:5">
      <c r="A99" s="6">
        <f t="shared" si="25"/>
        <v>86</v>
      </c>
      <c r="B99" s="8">
        <f t="shared" si="26"/>
        <v>98881.140629499656</v>
      </c>
      <c r="C99" s="8">
        <f t="shared" si="27"/>
        <v>494.40570314749829</v>
      </c>
      <c r="D99" s="8">
        <f t="shared" si="24"/>
        <v>305.59429685250171</v>
      </c>
      <c r="E99" s="8">
        <f t="shared" si="28"/>
        <v>800</v>
      </c>
    </row>
    <row r="100" spans="1:5">
      <c r="A100" s="6">
        <f t="shared" si="25"/>
        <v>87</v>
      </c>
      <c r="B100" s="8">
        <f t="shared" si="26"/>
        <v>98575.546332647151</v>
      </c>
      <c r="C100" s="8">
        <f t="shared" si="27"/>
        <v>492.87773166323569</v>
      </c>
      <c r="D100" s="8">
        <f t="shared" si="24"/>
        <v>307.12226833676431</v>
      </c>
      <c r="E100" s="8">
        <f t="shared" si="28"/>
        <v>800</v>
      </c>
    </row>
    <row r="101" spans="1:5">
      <c r="A101" s="6">
        <f t="shared" si="25"/>
        <v>88</v>
      </c>
      <c r="B101" s="8">
        <f t="shared" si="26"/>
        <v>98268.424064310384</v>
      </c>
      <c r="C101" s="8">
        <f t="shared" si="27"/>
        <v>491.34212032155187</v>
      </c>
      <c r="D101" s="8">
        <f t="shared" si="24"/>
        <v>308.65787967844813</v>
      </c>
      <c r="E101" s="8">
        <f t="shared" si="28"/>
        <v>800</v>
      </c>
    </row>
    <row r="102" spans="1:5">
      <c r="A102" s="6">
        <f t="shared" si="25"/>
        <v>89</v>
      </c>
      <c r="B102" s="8">
        <f t="shared" si="26"/>
        <v>97959.766184631939</v>
      </c>
      <c r="C102" s="8">
        <f t="shared" si="27"/>
        <v>489.79883092315964</v>
      </c>
      <c r="D102" s="8">
        <f t="shared" si="24"/>
        <v>310.20116907684036</v>
      </c>
      <c r="E102" s="8">
        <f t="shared" si="28"/>
        <v>800</v>
      </c>
    </row>
    <row r="103" spans="1:5">
      <c r="A103" s="6">
        <f t="shared" si="25"/>
        <v>90</v>
      </c>
      <c r="B103" s="8">
        <f t="shared" si="26"/>
        <v>97649.565015555097</v>
      </c>
      <c r="C103" s="8">
        <f t="shared" si="27"/>
        <v>488.24782507777542</v>
      </c>
      <c r="D103" s="8">
        <f t="shared" si="24"/>
        <v>311.75217492222458</v>
      </c>
      <c r="E103" s="8">
        <f t="shared" si="28"/>
        <v>800</v>
      </c>
    </row>
    <row r="104" spans="1:5">
      <c r="A104" s="6">
        <f t="shared" si="25"/>
        <v>91</v>
      </c>
      <c r="B104" s="8">
        <f t="shared" si="26"/>
        <v>97337.812840632876</v>
      </c>
      <c r="C104" s="8">
        <f t="shared" si="27"/>
        <v>486.68906420316438</v>
      </c>
      <c r="D104" s="8">
        <f t="shared" si="24"/>
        <v>313.31093579683562</v>
      </c>
      <c r="E104" s="8">
        <f t="shared" si="28"/>
        <v>800</v>
      </c>
    </row>
    <row r="105" spans="1:5">
      <c r="A105" s="6">
        <f t="shared" si="25"/>
        <v>92</v>
      </c>
      <c r="B105" s="8">
        <f t="shared" si="26"/>
        <v>97024.501904836041</v>
      </c>
      <c r="C105" s="8">
        <f t="shared" si="27"/>
        <v>485.1225095241802</v>
      </c>
      <c r="D105" s="8">
        <f t="shared" si="24"/>
        <v>314.8774904758198</v>
      </c>
      <c r="E105" s="8">
        <f t="shared" si="28"/>
        <v>800</v>
      </c>
    </row>
    <row r="106" spans="1:5">
      <c r="A106" s="6">
        <f t="shared" si="25"/>
        <v>93</v>
      </c>
      <c r="B106" s="8">
        <f t="shared" si="26"/>
        <v>96709.624414360223</v>
      </c>
      <c r="C106" s="8">
        <f t="shared" si="27"/>
        <v>483.54812207180112</v>
      </c>
      <c r="D106" s="8">
        <f t="shared" si="24"/>
        <v>316.45187792819888</v>
      </c>
      <c r="E106" s="8">
        <f t="shared" si="28"/>
        <v>800</v>
      </c>
    </row>
    <row r="107" spans="1:5">
      <c r="A107" s="6">
        <f t="shared" si="25"/>
        <v>94</v>
      </c>
      <c r="B107" s="8">
        <f t="shared" si="26"/>
        <v>96393.17253643203</v>
      </c>
      <c r="C107" s="8">
        <f t="shared" si="27"/>
        <v>481.96586268216015</v>
      </c>
      <c r="D107" s="8">
        <f t="shared" si="24"/>
        <v>318.03413731783985</v>
      </c>
      <c r="E107" s="8">
        <f t="shared" si="28"/>
        <v>800</v>
      </c>
    </row>
    <row r="108" spans="1:5">
      <c r="A108" s="6">
        <f t="shared" si="25"/>
        <v>95</v>
      </c>
      <c r="B108" s="8">
        <f t="shared" si="26"/>
        <v>96075.138399114192</v>
      </c>
      <c r="C108" s="8">
        <f t="shared" si="27"/>
        <v>480.37569199557089</v>
      </c>
      <c r="D108" s="8">
        <f t="shared" si="24"/>
        <v>319.62430800442911</v>
      </c>
      <c r="E108" s="8">
        <f t="shared" si="28"/>
        <v>800</v>
      </c>
    </row>
    <row r="109" spans="1:5">
      <c r="A109" s="6">
        <f t="shared" si="25"/>
        <v>96</v>
      </c>
      <c r="B109" s="8">
        <f t="shared" si="26"/>
        <v>95755.51409110977</v>
      </c>
      <c r="C109" s="8">
        <f t="shared" si="27"/>
        <v>478.77757045554881</v>
      </c>
      <c r="D109" s="8">
        <f t="shared" si="24"/>
        <v>321.22242954445119</v>
      </c>
      <c r="E109" s="8">
        <f t="shared" si="28"/>
        <v>800</v>
      </c>
    </row>
    <row r="110" spans="1:5">
      <c r="A110" s="6">
        <f t="shared" si="25"/>
        <v>97</v>
      </c>
      <c r="B110" s="8">
        <f t="shared" si="26"/>
        <v>95434.291661565323</v>
      </c>
      <c r="C110" s="8">
        <f t="shared" si="27"/>
        <v>477.17145830782664</v>
      </c>
      <c r="D110" s="8">
        <f t="shared" ref="D110:D125" si="29">IF(C110="","",E110-C110)</f>
        <v>322.82854169217336</v>
      </c>
      <c r="E110" s="8">
        <f t="shared" si="28"/>
        <v>800</v>
      </c>
    </row>
    <row r="111" spans="1:5">
      <c r="A111" s="6">
        <f t="shared" ref="A111:A126" si="30">IF(OR(B110=0,B110=""),"",A110+1)</f>
        <v>98</v>
      </c>
      <c r="B111" s="8">
        <f t="shared" ref="B111:B126" si="31">IF(B110="","",IF(AND(B110-D110=0,E110=0),"",B110-D110))</f>
        <v>95111.463119873151</v>
      </c>
      <c r="C111" s="8">
        <f t="shared" si="27"/>
        <v>475.55731559936572</v>
      </c>
      <c r="D111" s="8">
        <f t="shared" si="29"/>
        <v>324.44268440063428</v>
      </c>
      <c r="E111" s="8">
        <f t="shared" si="28"/>
        <v>800</v>
      </c>
    </row>
    <row r="112" spans="1:5">
      <c r="A112" s="6">
        <f t="shared" si="30"/>
        <v>99</v>
      </c>
      <c r="B112" s="8">
        <f t="shared" si="31"/>
        <v>94787.020435472514</v>
      </c>
      <c r="C112" s="8">
        <f t="shared" ref="C112:C127" si="32">IF(B112="","",B112*$E$3/$E$5)</f>
        <v>473.93510217736252</v>
      </c>
      <c r="D112" s="8">
        <f t="shared" si="29"/>
        <v>326.06489782263748</v>
      </c>
      <c r="E112" s="8">
        <f t="shared" ref="E112:E127" si="33">IF(B112="","",IF(B112+C112&gt;$E$7,$E$7,B112+C112))</f>
        <v>800</v>
      </c>
    </row>
    <row r="113" spans="1:5">
      <c r="A113" s="6">
        <f t="shared" si="30"/>
        <v>100</v>
      </c>
      <c r="B113" s="8">
        <f t="shared" si="31"/>
        <v>94460.955537649876</v>
      </c>
      <c r="C113" s="8">
        <f t="shared" si="32"/>
        <v>472.30477768824932</v>
      </c>
      <c r="D113" s="8">
        <f t="shared" si="29"/>
        <v>327.69522231175068</v>
      </c>
      <c r="E113" s="8">
        <f t="shared" si="33"/>
        <v>800</v>
      </c>
    </row>
    <row r="114" spans="1:5">
      <c r="A114" s="6">
        <f t="shared" si="30"/>
        <v>101</v>
      </c>
      <c r="B114" s="8">
        <f t="shared" si="31"/>
        <v>94133.260315338121</v>
      </c>
      <c r="C114" s="8">
        <f t="shared" si="32"/>
        <v>470.66630157669056</v>
      </c>
      <c r="D114" s="8">
        <f t="shared" si="29"/>
        <v>329.33369842330944</v>
      </c>
      <c r="E114" s="8">
        <f t="shared" si="33"/>
        <v>800</v>
      </c>
    </row>
    <row r="115" spans="1:5">
      <c r="A115" s="6">
        <f t="shared" si="30"/>
        <v>102</v>
      </c>
      <c r="B115" s="8">
        <f t="shared" si="31"/>
        <v>93803.926616914818</v>
      </c>
      <c r="C115" s="8">
        <f t="shared" si="32"/>
        <v>469.01963308457408</v>
      </c>
      <c r="D115" s="8">
        <f t="shared" si="29"/>
        <v>330.98036691542592</v>
      </c>
      <c r="E115" s="8">
        <f t="shared" si="33"/>
        <v>800</v>
      </c>
    </row>
    <row r="116" spans="1:5">
      <c r="A116" s="6">
        <f t="shared" si="30"/>
        <v>103</v>
      </c>
      <c r="B116" s="8">
        <f t="shared" si="31"/>
        <v>93472.946249999397</v>
      </c>
      <c r="C116" s="8">
        <f t="shared" si="32"/>
        <v>467.36473124999696</v>
      </c>
      <c r="D116" s="8">
        <f t="shared" si="29"/>
        <v>332.63526875000304</v>
      </c>
      <c r="E116" s="8">
        <f t="shared" si="33"/>
        <v>800</v>
      </c>
    </row>
    <row r="117" spans="1:5">
      <c r="A117" s="6">
        <f t="shared" si="30"/>
        <v>104</v>
      </c>
      <c r="B117" s="8">
        <f t="shared" si="31"/>
        <v>93140.310981249393</v>
      </c>
      <c r="C117" s="8">
        <f t="shared" si="32"/>
        <v>465.70155490624694</v>
      </c>
      <c r="D117" s="8">
        <f t="shared" si="29"/>
        <v>334.29844509375306</v>
      </c>
      <c r="E117" s="8">
        <f t="shared" si="33"/>
        <v>800</v>
      </c>
    </row>
    <row r="118" spans="1:5">
      <c r="A118" s="6">
        <f t="shared" si="30"/>
        <v>105</v>
      </c>
      <c r="B118" s="8">
        <f t="shared" si="31"/>
        <v>92806.012536155642</v>
      </c>
      <c r="C118" s="8">
        <f t="shared" si="32"/>
        <v>464.0300626807782</v>
      </c>
      <c r="D118" s="8">
        <f t="shared" si="29"/>
        <v>335.9699373192218</v>
      </c>
      <c r="E118" s="8">
        <f t="shared" si="33"/>
        <v>800</v>
      </c>
    </row>
    <row r="119" spans="1:5">
      <c r="A119" s="6">
        <f t="shared" si="30"/>
        <v>106</v>
      </c>
      <c r="B119" s="8">
        <f t="shared" si="31"/>
        <v>92470.042598836415</v>
      </c>
      <c r="C119" s="8">
        <f t="shared" si="32"/>
        <v>462.35021299418207</v>
      </c>
      <c r="D119" s="8">
        <f t="shared" si="29"/>
        <v>337.64978700581793</v>
      </c>
      <c r="E119" s="8">
        <f t="shared" si="33"/>
        <v>800</v>
      </c>
    </row>
    <row r="120" spans="1:5">
      <c r="A120" s="6">
        <f t="shared" si="30"/>
        <v>107</v>
      </c>
      <c r="B120" s="8">
        <f t="shared" si="31"/>
        <v>92132.392811830592</v>
      </c>
      <c r="C120" s="8">
        <f t="shared" si="32"/>
        <v>460.66196405915298</v>
      </c>
      <c r="D120" s="8">
        <f t="shared" si="29"/>
        <v>339.33803594084702</v>
      </c>
      <c r="E120" s="8">
        <f t="shared" si="33"/>
        <v>800</v>
      </c>
    </row>
    <row r="121" spans="1:5">
      <c r="A121" s="6">
        <f t="shared" si="30"/>
        <v>108</v>
      </c>
      <c r="B121" s="8">
        <f t="shared" si="31"/>
        <v>91793.054775889745</v>
      </c>
      <c r="C121" s="8">
        <f t="shared" si="32"/>
        <v>458.96527387944872</v>
      </c>
      <c r="D121" s="8">
        <f t="shared" si="29"/>
        <v>341.03472612055128</v>
      </c>
      <c r="E121" s="8">
        <f t="shared" si="33"/>
        <v>800</v>
      </c>
    </row>
    <row r="122" spans="1:5">
      <c r="A122" s="6">
        <f t="shared" si="30"/>
        <v>109</v>
      </c>
      <c r="B122" s="8">
        <f t="shared" si="31"/>
        <v>91452.020049769199</v>
      </c>
      <c r="C122" s="8">
        <f t="shared" si="32"/>
        <v>457.26010024884596</v>
      </c>
      <c r="D122" s="8">
        <f t="shared" si="29"/>
        <v>342.73989975115404</v>
      </c>
      <c r="E122" s="8">
        <f t="shared" si="33"/>
        <v>800</v>
      </c>
    </row>
    <row r="123" spans="1:5">
      <c r="A123" s="6">
        <f t="shared" si="30"/>
        <v>110</v>
      </c>
      <c r="B123" s="8">
        <f t="shared" si="31"/>
        <v>91109.28015001805</v>
      </c>
      <c r="C123" s="8">
        <f t="shared" si="32"/>
        <v>455.54640075009024</v>
      </c>
      <c r="D123" s="8">
        <f t="shared" si="29"/>
        <v>344.45359924990976</v>
      </c>
      <c r="E123" s="8">
        <f t="shared" si="33"/>
        <v>800</v>
      </c>
    </row>
    <row r="124" spans="1:5">
      <c r="A124" s="6">
        <f t="shared" si="30"/>
        <v>111</v>
      </c>
      <c r="B124" s="8">
        <f t="shared" si="31"/>
        <v>90764.826550768135</v>
      </c>
      <c r="C124" s="8">
        <f t="shared" si="32"/>
        <v>453.82413275384062</v>
      </c>
      <c r="D124" s="8">
        <f t="shared" si="29"/>
        <v>346.17586724615938</v>
      </c>
      <c r="E124" s="8">
        <f t="shared" si="33"/>
        <v>800</v>
      </c>
    </row>
    <row r="125" spans="1:5">
      <c r="A125" s="6">
        <f t="shared" si="30"/>
        <v>112</v>
      </c>
      <c r="B125" s="8">
        <f t="shared" si="31"/>
        <v>90418.650683521977</v>
      </c>
      <c r="C125" s="8">
        <f t="shared" si="32"/>
        <v>452.0932534176099</v>
      </c>
      <c r="D125" s="8">
        <f t="shared" si="29"/>
        <v>347.9067465823901</v>
      </c>
      <c r="E125" s="8">
        <f t="shared" si="33"/>
        <v>800</v>
      </c>
    </row>
    <row r="126" spans="1:5">
      <c r="A126" s="6">
        <f t="shared" si="30"/>
        <v>113</v>
      </c>
      <c r="B126" s="8">
        <f t="shared" si="31"/>
        <v>90070.743936939587</v>
      </c>
      <c r="C126" s="8">
        <f t="shared" si="32"/>
        <v>450.35371968469786</v>
      </c>
      <c r="D126" s="8">
        <f t="shared" ref="D126:D141" si="34">IF(C126="","",E126-C126)</f>
        <v>349.64628031530214</v>
      </c>
      <c r="E126" s="8">
        <f t="shared" si="33"/>
        <v>800</v>
      </c>
    </row>
    <row r="127" spans="1:5">
      <c r="A127" s="6">
        <f t="shared" ref="A127:A142" si="35">IF(OR(B126=0,B126=""),"",A126+1)</f>
        <v>114</v>
      </c>
      <c r="B127" s="8">
        <f t="shared" ref="B127:B142" si="36">IF(B126="","",IF(AND(B126-D126=0,E126=0),"",B126-D126))</f>
        <v>89721.09765662429</v>
      </c>
      <c r="C127" s="8">
        <f t="shared" si="32"/>
        <v>448.60548828312147</v>
      </c>
      <c r="D127" s="8">
        <f t="shared" si="34"/>
        <v>351.39451171687853</v>
      </c>
      <c r="E127" s="8">
        <f t="shared" si="33"/>
        <v>800</v>
      </c>
    </row>
    <row r="128" spans="1:5">
      <c r="A128" s="6">
        <f t="shared" si="35"/>
        <v>115</v>
      </c>
      <c r="B128" s="8">
        <f t="shared" si="36"/>
        <v>89369.703144907413</v>
      </c>
      <c r="C128" s="8">
        <f t="shared" ref="C128:C143" si="37">IF(B128="","",B128*$E$3/$E$5)</f>
        <v>446.84851572453704</v>
      </c>
      <c r="D128" s="8">
        <f t="shared" si="34"/>
        <v>353.15148427546296</v>
      </c>
      <c r="E128" s="8">
        <f t="shared" ref="E128:E143" si="38">IF(B128="","",IF(B128+C128&gt;$E$7,$E$7,B128+C128))</f>
        <v>800</v>
      </c>
    </row>
    <row r="129" spans="1:5">
      <c r="A129" s="6">
        <f t="shared" si="35"/>
        <v>116</v>
      </c>
      <c r="B129" s="8">
        <f t="shared" si="36"/>
        <v>89016.551660631943</v>
      </c>
      <c r="C129" s="8">
        <f t="shared" si="37"/>
        <v>445.08275830315966</v>
      </c>
      <c r="D129" s="8">
        <f t="shared" si="34"/>
        <v>354.91724169684034</v>
      </c>
      <c r="E129" s="8">
        <f t="shared" si="38"/>
        <v>800</v>
      </c>
    </row>
    <row r="130" spans="1:5">
      <c r="A130" s="6">
        <f t="shared" si="35"/>
        <v>117</v>
      </c>
      <c r="B130" s="8">
        <f t="shared" si="36"/>
        <v>88661.634418935108</v>
      </c>
      <c r="C130" s="8">
        <f t="shared" si="37"/>
        <v>443.30817209467551</v>
      </c>
      <c r="D130" s="8">
        <f t="shared" si="34"/>
        <v>356.69182790532449</v>
      </c>
      <c r="E130" s="8">
        <f t="shared" si="38"/>
        <v>800</v>
      </c>
    </row>
    <row r="131" spans="1:5">
      <c r="A131" s="6">
        <f t="shared" si="35"/>
        <v>118</v>
      </c>
      <c r="B131" s="8">
        <f t="shared" si="36"/>
        <v>88304.942591029787</v>
      </c>
      <c r="C131" s="8">
        <f t="shared" si="37"/>
        <v>441.52471295514891</v>
      </c>
      <c r="D131" s="8">
        <f t="shared" si="34"/>
        <v>358.47528704485109</v>
      </c>
      <c r="E131" s="8">
        <f t="shared" si="38"/>
        <v>800</v>
      </c>
    </row>
    <row r="132" spans="1:5">
      <c r="A132" s="6">
        <f t="shared" si="35"/>
        <v>119</v>
      </c>
      <c r="B132" s="8">
        <f t="shared" si="36"/>
        <v>87946.467303984929</v>
      </c>
      <c r="C132" s="8">
        <f t="shared" si="37"/>
        <v>439.73233651992467</v>
      </c>
      <c r="D132" s="8">
        <f t="shared" si="34"/>
        <v>360.26766348007533</v>
      </c>
      <c r="E132" s="8">
        <f t="shared" si="38"/>
        <v>800</v>
      </c>
    </row>
    <row r="133" spans="1:5">
      <c r="A133" s="6">
        <f t="shared" si="35"/>
        <v>120</v>
      </c>
      <c r="B133" s="8">
        <f t="shared" si="36"/>
        <v>87586.199640504856</v>
      </c>
      <c r="C133" s="8">
        <f t="shared" si="37"/>
        <v>437.93099820252428</v>
      </c>
      <c r="D133" s="8">
        <f t="shared" si="34"/>
        <v>362.06900179747572</v>
      </c>
      <c r="E133" s="8">
        <f t="shared" si="38"/>
        <v>800</v>
      </c>
    </row>
    <row r="134" spans="1:5">
      <c r="A134" s="6">
        <f t="shared" si="35"/>
        <v>121</v>
      </c>
      <c r="B134" s="8">
        <f t="shared" si="36"/>
        <v>87224.130638707386</v>
      </c>
      <c r="C134" s="8">
        <f t="shared" si="37"/>
        <v>436.12065319353695</v>
      </c>
      <c r="D134" s="8">
        <f t="shared" si="34"/>
        <v>363.87934680646305</v>
      </c>
      <c r="E134" s="8">
        <f t="shared" si="38"/>
        <v>800</v>
      </c>
    </row>
    <row r="135" spans="1:5">
      <c r="A135" s="6">
        <f t="shared" si="35"/>
        <v>122</v>
      </c>
      <c r="B135" s="8">
        <f t="shared" si="36"/>
        <v>86860.251291900917</v>
      </c>
      <c r="C135" s="8">
        <f t="shared" si="37"/>
        <v>434.3012564595046</v>
      </c>
      <c r="D135" s="8">
        <f t="shared" si="34"/>
        <v>365.6987435404954</v>
      </c>
      <c r="E135" s="8">
        <f t="shared" si="38"/>
        <v>800</v>
      </c>
    </row>
    <row r="136" spans="1:5">
      <c r="A136" s="6">
        <f t="shared" si="35"/>
        <v>123</v>
      </c>
      <c r="B136" s="8">
        <f t="shared" si="36"/>
        <v>86494.552548360414</v>
      </c>
      <c r="C136" s="8">
        <f t="shared" si="37"/>
        <v>432.472762741802</v>
      </c>
      <c r="D136" s="8">
        <f t="shared" si="34"/>
        <v>367.527237258198</v>
      </c>
      <c r="E136" s="8">
        <f t="shared" si="38"/>
        <v>800</v>
      </c>
    </row>
    <row r="137" spans="1:5">
      <c r="A137" s="6">
        <f t="shared" si="35"/>
        <v>124</v>
      </c>
      <c r="B137" s="8">
        <f t="shared" si="36"/>
        <v>86127.025311102218</v>
      </c>
      <c r="C137" s="8">
        <f t="shared" si="37"/>
        <v>430.63512655551108</v>
      </c>
      <c r="D137" s="8">
        <f t="shared" si="34"/>
        <v>369.36487344448892</v>
      </c>
      <c r="E137" s="8">
        <f t="shared" si="38"/>
        <v>800</v>
      </c>
    </row>
    <row r="138" spans="1:5">
      <c r="A138" s="6">
        <f t="shared" si="35"/>
        <v>125</v>
      </c>
      <c r="B138" s="8">
        <f t="shared" si="36"/>
        <v>85757.660437657731</v>
      </c>
      <c r="C138" s="8">
        <f t="shared" si="37"/>
        <v>428.78830218828858</v>
      </c>
      <c r="D138" s="8">
        <f t="shared" si="34"/>
        <v>371.21169781171142</v>
      </c>
      <c r="E138" s="8">
        <f t="shared" si="38"/>
        <v>800</v>
      </c>
    </row>
    <row r="139" spans="1:5">
      <c r="A139" s="6">
        <f t="shared" si="35"/>
        <v>126</v>
      </c>
      <c r="B139" s="8">
        <f t="shared" si="36"/>
        <v>85386.448739846019</v>
      </c>
      <c r="C139" s="8">
        <f t="shared" si="37"/>
        <v>426.93224369923013</v>
      </c>
      <c r="D139" s="8">
        <f t="shared" si="34"/>
        <v>373.06775630076987</v>
      </c>
      <c r="E139" s="8">
        <f t="shared" si="38"/>
        <v>800</v>
      </c>
    </row>
    <row r="140" spans="1:5">
      <c r="A140" s="6">
        <f t="shared" si="35"/>
        <v>127</v>
      </c>
      <c r="B140" s="8">
        <f t="shared" si="36"/>
        <v>85013.380983545256</v>
      </c>
      <c r="C140" s="8">
        <f t="shared" si="37"/>
        <v>425.06690491772628</v>
      </c>
      <c r="D140" s="8">
        <f t="shared" si="34"/>
        <v>374.93309508227372</v>
      </c>
      <c r="E140" s="8">
        <f t="shared" si="38"/>
        <v>800</v>
      </c>
    </row>
    <row r="141" spans="1:5">
      <c r="A141" s="6">
        <f t="shared" si="35"/>
        <v>128</v>
      </c>
      <c r="B141" s="8">
        <f t="shared" si="36"/>
        <v>84638.447888462979</v>
      </c>
      <c r="C141" s="8">
        <f t="shared" si="37"/>
        <v>423.19223944231493</v>
      </c>
      <c r="D141" s="8">
        <f t="shared" si="34"/>
        <v>376.80776055768507</v>
      </c>
      <c r="E141" s="8">
        <f t="shared" si="38"/>
        <v>800</v>
      </c>
    </row>
    <row r="142" spans="1:5">
      <c r="A142" s="6">
        <f t="shared" si="35"/>
        <v>129</v>
      </c>
      <c r="B142" s="8">
        <f t="shared" si="36"/>
        <v>84261.640127905295</v>
      </c>
      <c r="C142" s="8">
        <f t="shared" si="37"/>
        <v>421.30820063952643</v>
      </c>
      <c r="D142" s="8">
        <f t="shared" ref="D142:D157" si="39">IF(C142="","",E142-C142)</f>
        <v>378.69179936047357</v>
      </c>
      <c r="E142" s="8">
        <f t="shared" si="38"/>
        <v>800</v>
      </c>
    </row>
    <row r="143" spans="1:5">
      <c r="A143" s="6">
        <f t="shared" ref="A143:A158" si="40">IF(OR(B142=0,B142=""),"",A142+1)</f>
        <v>130</v>
      </c>
      <c r="B143" s="8">
        <f t="shared" ref="B143:B158" si="41">IF(B142="","",IF(AND(B142-D142=0,E142=0),"",B142-D142))</f>
        <v>83882.948328544822</v>
      </c>
      <c r="C143" s="8">
        <f t="shared" si="37"/>
        <v>419.4147416427241</v>
      </c>
      <c r="D143" s="8">
        <f t="shared" si="39"/>
        <v>380.5852583572759</v>
      </c>
      <c r="E143" s="8">
        <f t="shared" si="38"/>
        <v>800</v>
      </c>
    </row>
    <row r="144" spans="1:5">
      <c r="A144" s="6">
        <f t="shared" si="40"/>
        <v>131</v>
      </c>
      <c r="B144" s="8">
        <f t="shared" si="41"/>
        <v>83502.363070187552</v>
      </c>
      <c r="C144" s="8">
        <f t="shared" ref="C144:C159" si="42">IF(B144="","",B144*$E$3/$E$5)</f>
        <v>417.51181535093775</v>
      </c>
      <c r="D144" s="8">
        <f t="shared" si="39"/>
        <v>382.48818464906225</v>
      </c>
      <c r="E144" s="8">
        <f t="shared" ref="E144:E159" si="43">IF(B144="","",IF(B144+C144&gt;$E$7,$E$7,B144+C144))</f>
        <v>800</v>
      </c>
    </row>
    <row r="145" spans="1:5">
      <c r="A145" s="6">
        <f t="shared" si="40"/>
        <v>132</v>
      </c>
      <c r="B145" s="8">
        <f t="shared" si="41"/>
        <v>83119.874885538491</v>
      </c>
      <c r="C145" s="8">
        <f t="shared" si="42"/>
        <v>415.59937442769245</v>
      </c>
      <c r="D145" s="8">
        <f t="shared" si="39"/>
        <v>384.40062557230755</v>
      </c>
      <c r="E145" s="8">
        <f t="shared" si="43"/>
        <v>800</v>
      </c>
    </row>
    <row r="146" spans="1:5">
      <c r="A146" s="6">
        <f t="shared" si="40"/>
        <v>133</v>
      </c>
      <c r="B146" s="8">
        <f t="shared" si="41"/>
        <v>82735.474259966184</v>
      </c>
      <c r="C146" s="8">
        <f t="shared" si="42"/>
        <v>413.6773712998309</v>
      </c>
      <c r="D146" s="8">
        <f t="shared" si="39"/>
        <v>386.3226287001691</v>
      </c>
      <c r="E146" s="8">
        <f t="shared" si="43"/>
        <v>800</v>
      </c>
    </row>
    <row r="147" spans="1:5">
      <c r="A147" s="6">
        <f t="shared" si="40"/>
        <v>134</v>
      </c>
      <c r="B147" s="8">
        <f t="shared" si="41"/>
        <v>82349.15163126601</v>
      </c>
      <c r="C147" s="8">
        <f t="shared" si="42"/>
        <v>411.74575815633006</v>
      </c>
      <c r="D147" s="8">
        <f t="shared" si="39"/>
        <v>388.25424184366994</v>
      </c>
      <c r="E147" s="8">
        <f t="shared" si="43"/>
        <v>800</v>
      </c>
    </row>
    <row r="148" spans="1:5">
      <c r="A148" s="6">
        <f t="shared" si="40"/>
        <v>135</v>
      </c>
      <c r="B148" s="8">
        <f t="shared" si="41"/>
        <v>81960.897389422345</v>
      </c>
      <c r="C148" s="8">
        <f t="shared" si="42"/>
        <v>409.80448694711168</v>
      </c>
      <c r="D148" s="8">
        <f t="shared" si="39"/>
        <v>390.19551305288832</v>
      </c>
      <c r="E148" s="8">
        <f t="shared" si="43"/>
        <v>800</v>
      </c>
    </row>
    <row r="149" spans="1:5">
      <c r="A149" s="6">
        <f t="shared" si="40"/>
        <v>136</v>
      </c>
      <c r="B149" s="8">
        <f t="shared" si="41"/>
        <v>81570.70187636945</v>
      </c>
      <c r="C149" s="8">
        <f t="shared" si="42"/>
        <v>407.85350938184723</v>
      </c>
      <c r="D149" s="8">
        <f t="shared" si="39"/>
        <v>392.14649061815277</v>
      </c>
      <c r="E149" s="8">
        <f t="shared" si="43"/>
        <v>800</v>
      </c>
    </row>
    <row r="150" spans="1:5">
      <c r="A150" s="6">
        <f t="shared" si="40"/>
        <v>137</v>
      </c>
      <c r="B150" s="8">
        <f t="shared" si="41"/>
        <v>81178.5553857513</v>
      </c>
      <c r="C150" s="8">
        <f t="shared" si="42"/>
        <v>405.89277692875652</v>
      </c>
      <c r="D150" s="8">
        <f t="shared" si="39"/>
        <v>394.10722307124348</v>
      </c>
      <c r="E150" s="8">
        <f t="shared" si="43"/>
        <v>800</v>
      </c>
    </row>
    <row r="151" spans="1:5">
      <c r="A151" s="6">
        <f t="shared" si="40"/>
        <v>138</v>
      </c>
      <c r="B151" s="8">
        <f t="shared" si="41"/>
        <v>80784.448162680055</v>
      </c>
      <c r="C151" s="8">
        <f t="shared" si="42"/>
        <v>403.92224081340026</v>
      </c>
      <c r="D151" s="8">
        <f t="shared" si="39"/>
        <v>396.07775918659974</v>
      </c>
      <c r="E151" s="8">
        <f t="shared" si="43"/>
        <v>800</v>
      </c>
    </row>
    <row r="152" spans="1:5">
      <c r="A152" s="6">
        <f t="shared" si="40"/>
        <v>139</v>
      </c>
      <c r="B152" s="8">
        <f t="shared" si="41"/>
        <v>80388.370403493449</v>
      </c>
      <c r="C152" s="8">
        <f t="shared" si="42"/>
        <v>401.94185201746723</v>
      </c>
      <c r="D152" s="8">
        <f t="shared" si="39"/>
        <v>398.05814798253277</v>
      </c>
      <c r="E152" s="8">
        <f t="shared" si="43"/>
        <v>800</v>
      </c>
    </row>
    <row r="153" spans="1:5">
      <c r="A153" s="6">
        <f t="shared" si="40"/>
        <v>140</v>
      </c>
      <c r="B153" s="8">
        <f t="shared" si="41"/>
        <v>79990.312255510915</v>
      </c>
      <c r="C153" s="8">
        <f t="shared" si="42"/>
        <v>399.9515612775545</v>
      </c>
      <c r="D153" s="8">
        <f t="shared" si="39"/>
        <v>400.0484387224455</v>
      </c>
      <c r="E153" s="8">
        <f t="shared" si="43"/>
        <v>800</v>
      </c>
    </row>
    <row r="154" spans="1:5">
      <c r="A154" s="6">
        <f t="shared" si="40"/>
        <v>141</v>
      </c>
      <c r="B154" s="8">
        <f t="shared" si="41"/>
        <v>79590.263816788472</v>
      </c>
      <c r="C154" s="8">
        <f t="shared" si="42"/>
        <v>397.95131908394234</v>
      </c>
      <c r="D154" s="8">
        <f t="shared" si="39"/>
        <v>402.04868091605766</v>
      </c>
      <c r="E154" s="8">
        <f t="shared" si="43"/>
        <v>800</v>
      </c>
    </row>
    <row r="155" spans="1:5">
      <c r="A155" s="6">
        <f t="shared" si="40"/>
        <v>142</v>
      </c>
      <c r="B155" s="8">
        <f t="shared" si="41"/>
        <v>79188.215135872408</v>
      </c>
      <c r="C155" s="8">
        <f t="shared" si="42"/>
        <v>395.94107567936203</v>
      </c>
      <c r="D155" s="8">
        <f t="shared" si="39"/>
        <v>404.05892432063797</v>
      </c>
      <c r="E155" s="8">
        <f t="shared" si="43"/>
        <v>800</v>
      </c>
    </row>
    <row r="156" spans="1:5">
      <c r="A156" s="6">
        <f t="shared" si="40"/>
        <v>143</v>
      </c>
      <c r="B156" s="8">
        <f t="shared" si="41"/>
        <v>78784.156211551774</v>
      </c>
      <c r="C156" s="8">
        <f t="shared" si="42"/>
        <v>393.92078105775886</v>
      </c>
      <c r="D156" s="8">
        <f t="shared" si="39"/>
        <v>406.07921894224114</v>
      </c>
      <c r="E156" s="8">
        <f t="shared" si="43"/>
        <v>800</v>
      </c>
    </row>
    <row r="157" spans="1:5">
      <c r="A157" s="6">
        <f t="shared" si="40"/>
        <v>144</v>
      </c>
      <c r="B157" s="8">
        <f t="shared" si="41"/>
        <v>78378.076992609538</v>
      </c>
      <c r="C157" s="8">
        <f t="shared" si="42"/>
        <v>391.89038496304767</v>
      </c>
      <c r="D157" s="8">
        <f t="shared" si="39"/>
        <v>408.10961503695233</v>
      </c>
      <c r="E157" s="8">
        <f t="shared" si="43"/>
        <v>800</v>
      </c>
    </row>
    <row r="158" spans="1:5">
      <c r="A158" s="6">
        <f t="shared" si="40"/>
        <v>145</v>
      </c>
      <c r="B158" s="8">
        <f t="shared" si="41"/>
        <v>77969.967377572582</v>
      </c>
      <c r="C158" s="8">
        <f t="shared" si="42"/>
        <v>389.84983688786292</v>
      </c>
      <c r="D158" s="8">
        <f t="shared" ref="D158:D173" si="44">IF(C158="","",E158-C158)</f>
        <v>410.15016311213708</v>
      </c>
      <c r="E158" s="8">
        <f t="shared" si="43"/>
        <v>800</v>
      </c>
    </row>
    <row r="159" spans="1:5">
      <c r="A159" s="6">
        <f t="shared" ref="A159:A174" si="45">IF(OR(B158=0,B158=""),"",A158+1)</f>
        <v>146</v>
      </c>
      <c r="B159" s="8">
        <f t="shared" ref="B159:B174" si="46">IF(B158="","",IF(AND(B158-D158=0,E158=0),"",B158-D158))</f>
        <v>77559.817214460447</v>
      </c>
      <c r="C159" s="8">
        <f t="shared" si="42"/>
        <v>387.79908607230226</v>
      </c>
      <c r="D159" s="8">
        <f t="shared" si="44"/>
        <v>412.20091392769774</v>
      </c>
      <c r="E159" s="8">
        <f t="shared" si="43"/>
        <v>800</v>
      </c>
    </row>
    <row r="160" spans="1:5">
      <c r="A160" s="6">
        <f t="shared" si="45"/>
        <v>147</v>
      </c>
      <c r="B160" s="8">
        <f t="shared" si="46"/>
        <v>77147.616300532754</v>
      </c>
      <c r="C160" s="8">
        <f t="shared" ref="C160:C175" si="47">IF(B160="","",B160*$E$3/$E$5)</f>
        <v>385.73808150266376</v>
      </c>
      <c r="D160" s="8">
        <f t="shared" si="44"/>
        <v>414.26191849733624</v>
      </c>
      <c r="E160" s="8">
        <f t="shared" ref="E160:E175" si="48">IF(B160="","",IF(B160+C160&gt;$E$7,$E$7,B160+C160))</f>
        <v>800</v>
      </c>
    </row>
    <row r="161" spans="1:5">
      <c r="A161" s="6">
        <f t="shared" si="45"/>
        <v>148</v>
      </c>
      <c r="B161" s="8">
        <f t="shared" si="46"/>
        <v>76733.354382035424</v>
      </c>
      <c r="C161" s="8">
        <f t="shared" si="47"/>
        <v>383.66677191017715</v>
      </c>
      <c r="D161" s="8">
        <f t="shared" si="44"/>
        <v>416.33322808982285</v>
      </c>
      <c r="E161" s="8">
        <f t="shared" si="48"/>
        <v>800</v>
      </c>
    </row>
    <row r="162" spans="1:5">
      <c r="A162" s="6">
        <f t="shared" si="45"/>
        <v>149</v>
      </c>
      <c r="B162" s="8">
        <f t="shared" si="46"/>
        <v>76317.021153945607</v>
      </c>
      <c r="C162" s="8">
        <f t="shared" si="47"/>
        <v>381.58510576972799</v>
      </c>
      <c r="D162" s="8">
        <f t="shared" si="44"/>
        <v>418.41489423027201</v>
      </c>
      <c r="E162" s="8">
        <f t="shared" si="48"/>
        <v>800</v>
      </c>
    </row>
    <row r="163" spans="1:5">
      <c r="A163" s="6">
        <f t="shared" si="45"/>
        <v>150</v>
      </c>
      <c r="B163" s="8">
        <f t="shared" si="46"/>
        <v>75898.606259715336</v>
      </c>
      <c r="C163" s="8">
        <f t="shared" si="47"/>
        <v>379.49303129857668</v>
      </c>
      <c r="D163" s="8">
        <f t="shared" si="44"/>
        <v>420.50696870142332</v>
      </c>
      <c r="E163" s="8">
        <f t="shared" si="48"/>
        <v>800</v>
      </c>
    </row>
    <row r="164" spans="1:5">
      <c r="A164" s="6">
        <f t="shared" si="45"/>
        <v>151</v>
      </c>
      <c r="B164" s="8">
        <f t="shared" si="46"/>
        <v>75478.099291013918</v>
      </c>
      <c r="C164" s="8">
        <f t="shared" si="47"/>
        <v>377.39049645506958</v>
      </c>
      <c r="D164" s="8">
        <f t="shared" si="44"/>
        <v>422.60950354493042</v>
      </c>
      <c r="E164" s="8">
        <f t="shared" si="48"/>
        <v>800</v>
      </c>
    </row>
    <row r="165" spans="1:5">
      <c r="A165" s="6">
        <f t="shared" si="45"/>
        <v>152</v>
      </c>
      <c r="B165" s="8">
        <f t="shared" si="46"/>
        <v>75055.489787468992</v>
      </c>
      <c r="C165" s="8">
        <f t="shared" si="47"/>
        <v>375.2774489373449</v>
      </c>
      <c r="D165" s="8">
        <f t="shared" si="44"/>
        <v>424.7225510626551</v>
      </c>
      <c r="E165" s="8">
        <f t="shared" si="48"/>
        <v>800</v>
      </c>
    </row>
    <row r="166" spans="1:5">
      <c r="A166" s="6">
        <f t="shared" si="45"/>
        <v>153</v>
      </c>
      <c r="B166" s="8">
        <f t="shared" si="46"/>
        <v>74630.767236406333</v>
      </c>
      <c r="C166" s="8">
        <f t="shared" si="47"/>
        <v>373.15383618203168</v>
      </c>
      <c r="D166" s="8">
        <f t="shared" si="44"/>
        <v>426.84616381796832</v>
      </c>
      <c r="E166" s="8">
        <f t="shared" si="48"/>
        <v>800</v>
      </c>
    </row>
    <row r="167" spans="1:5">
      <c r="A167" s="6">
        <f t="shared" si="45"/>
        <v>154</v>
      </c>
      <c r="B167" s="8">
        <f t="shared" si="46"/>
        <v>74203.92107258836</v>
      </c>
      <c r="C167" s="8">
        <f t="shared" si="47"/>
        <v>371.01960536294177</v>
      </c>
      <c r="D167" s="8">
        <f t="shared" si="44"/>
        <v>428.98039463705823</v>
      </c>
      <c r="E167" s="8">
        <f t="shared" si="48"/>
        <v>800</v>
      </c>
    </row>
    <row r="168" spans="1:5">
      <c r="A168" s="6">
        <f t="shared" si="45"/>
        <v>155</v>
      </c>
      <c r="B168" s="8">
        <f t="shared" si="46"/>
        <v>73774.940677951308</v>
      </c>
      <c r="C168" s="8">
        <f t="shared" si="47"/>
        <v>368.87470338975658</v>
      </c>
      <c r="D168" s="8">
        <f t="shared" si="44"/>
        <v>431.12529661024342</v>
      </c>
      <c r="E168" s="8">
        <f t="shared" si="48"/>
        <v>800</v>
      </c>
    </row>
    <row r="169" spans="1:5">
      <c r="A169" s="6">
        <f t="shared" si="45"/>
        <v>156</v>
      </c>
      <c r="B169" s="8">
        <f t="shared" si="46"/>
        <v>73343.815381341061</v>
      </c>
      <c r="C169" s="8">
        <f t="shared" si="47"/>
        <v>366.71907690670531</v>
      </c>
      <c r="D169" s="8">
        <f t="shared" si="44"/>
        <v>433.28092309329469</v>
      </c>
      <c r="E169" s="8">
        <f t="shared" si="48"/>
        <v>800</v>
      </c>
    </row>
    <row r="170" spans="1:5">
      <c r="A170" s="6">
        <f t="shared" si="45"/>
        <v>157</v>
      </c>
      <c r="B170" s="8">
        <f t="shared" si="46"/>
        <v>72910.53445824777</v>
      </c>
      <c r="C170" s="8">
        <f t="shared" si="47"/>
        <v>364.55267229123882</v>
      </c>
      <c r="D170" s="8">
        <f t="shared" si="44"/>
        <v>435.44732770876118</v>
      </c>
      <c r="E170" s="8">
        <f t="shared" si="48"/>
        <v>800</v>
      </c>
    </row>
    <row r="171" spans="1:5">
      <c r="A171" s="6">
        <f t="shared" si="45"/>
        <v>158</v>
      </c>
      <c r="B171" s="8">
        <f t="shared" si="46"/>
        <v>72475.087130539003</v>
      </c>
      <c r="C171" s="8">
        <f t="shared" si="47"/>
        <v>362.37543565269499</v>
      </c>
      <c r="D171" s="8">
        <f t="shared" si="44"/>
        <v>437.62456434730501</v>
      </c>
      <c r="E171" s="8">
        <f t="shared" si="48"/>
        <v>800</v>
      </c>
    </row>
    <row r="172" spans="1:5">
      <c r="A172" s="6">
        <f t="shared" si="45"/>
        <v>159</v>
      </c>
      <c r="B172" s="8">
        <f t="shared" si="46"/>
        <v>72037.462566191694</v>
      </c>
      <c r="C172" s="8">
        <f t="shared" si="47"/>
        <v>360.18731283095849</v>
      </c>
      <c r="D172" s="8">
        <f t="shared" si="44"/>
        <v>439.81268716904151</v>
      </c>
      <c r="E172" s="8">
        <f t="shared" si="48"/>
        <v>800</v>
      </c>
    </row>
    <row r="173" spans="1:5">
      <c r="A173" s="6">
        <f t="shared" si="45"/>
        <v>160</v>
      </c>
      <c r="B173" s="8">
        <f t="shared" si="46"/>
        <v>71597.649879022647</v>
      </c>
      <c r="C173" s="8">
        <f t="shared" si="47"/>
        <v>357.9882493951132</v>
      </c>
      <c r="D173" s="8">
        <f t="shared" si="44"/>
        <v>442.0117506048868</v>
      </c>
      <c r="E173" s="8">
        <f t="shared" si="48"/>
        <v>800</v>
      </c>
    </row>
    <row r="174" spans="1:5">
      <c r="A174" s="6">
        <f t="shared" si="45"/>
        <v>161</v>
      </c>
      <c r="B174" s="8">
        <f t="shared" si="46"/>
        <v>71155.638128417762</v>
      </c>
      <c r="C174" s="8">
        <f t="shared" si="47"/>
        <v>355.77819064208876</v>
      </c>
      <c r="D174" s="8">
        <f t="shared" ref="D174:D189" si="49">IF(C174="","",E174-C174)</f>
        <v>444.22180935791124</v>
      </c>
      <c r="E174" s="8">
        <f t="shared" si="48"/>
        <v>800</v>
      </c>
    </row>
    <row r="175" spans="1:5">
      <c r="A175" s="6">
        <f t="shared" ref="A175:A190" si="50">IF(OR(B174=0,B174=""),"",A174+1)</f>
        <v>162</v>
      </c>
      <c r="B175" s="8">
        <f t="shared" ref="B175:B190" si="51">IF(B174="","",IF(AND(B174-D174=0,E174=0),"",B174-D174))</f>
        <v>70711.416319059848</v>
      </c>
      <c r="C175" s="8">
        <f t="shared" si="47"/>
        <v>353.55708159529922</v>
      </c>
      <c r="D175" s="8">
        <f t="shared" si="49"/>
        <v>446.44291840470078</v>
      </c>
      <c r="E175" s="8">
        <f t="shared" si="48"/>
        <v>800</v>
      </c>
    </row>
    <row r="176" spans="1:5">
      <c r="A176" s="6">
        <f t="shared" si="50"/>
        <v>163</v>
      </c>
      <c r="B176" s="8">
        <f t="shared" si="51"/>
        <v>70264.973400655144</v>
      </c>
      <c r="C176" s="8">
        <f t="shared" ref="C176:C191" si="52">IF(B176="","",B176*$E$3/$E$5)</f>
        <v>351.32486700327576</v>
      </c>
      <c r="D176" s="8">
        <f t="shared" si="49"/>
        <v>448.67513299672424</v>
      </c>
      <c r="E176" s="8">
        <f t="shared" ref="E176:E191" si="53">IF(B176="","",IF(B176+C176&gt;$E$7,$E$7,B176+C176))</f>
        <v>800</v>
      </c>
    </row>
    <row r="177" spans="1:5">
      <c r="A177" s="6">
        <f t="shared" si="50"/>
        <v>164</v>
      </c>
      <c r="B177" s="8">
        <f t="shared" si="51"/>
        <v>69816.298267658422</v>
      </c>
      <c r="C177" s="8">
        <f t="shared" si="52"/>
        <v>349.0814913382921</v>
      </c>
      <c r="D177" s="8">
        <f t="shared" si="49"/>
        <v>450.9185086617079</v>
      </c>
      <c r="E177" s="8">
        <f t="shared" si="53"/>
        <v>800</v>
      </c>
    </row>
    <row r="178" spans="1:5">
      <c r="A178" s="6">
        <f t="shared" si="50"/>
        <v>165</v>
      </c>
      <c r="B178" s="8">
        <f t="shared" si="51"/>
        <v>69365.379758996714</v>
      </c>
      <c r="C178" s="8">
        <f t="shared" si="52"/>
        <v>346.82689879498361</v>
      </c>
      <c r="D178" s="8">
        <f t="shared" si="49"/>
        <v>453.17310120501639</v>
      </c>
      <c r="E178" s="8">
        <f t="shared" si="53"/>
        <v>800</v>
      </c>
    </row>
    <row r="179" spans="1:5">
      <c r="A179" s="6">
        <f t="shared" si="50"/>
        <v>166</v>
      </c>
      <c r="B179" s="8">
        <f t="shared" si="51"/>
        <v>68912.206657791699</v>
      </c>
      <c r="C179" s="8">
        <f t="shared" si="52"/>
        <v>344.56103328895847</v>
      </c>
      <c r="D179" s="8">
        <f t="shared" si="49"/>
        <v>455.43896671104153</v>
      </c>
      <c r="E179" s="8">
        <f t="shared" si="53"/>
        <v>800</v>
      </c>
    </row>
    <row r="180" spans="1:5">
      <c r="A180" s="6">
        <f t="shared" si="50"/>
        <v>167</v>
      </c>
      <c r="B180" s="8">
        <f t="shared" si="51"/>
        <v>68456.767691080662</v>
      </c>
      <c r="C180" s="8">
        <f t="shared" si="52"/>
        <v>342.28383845540333</v>
      </c>
      <c r="D180" s="8">
        <f t="shared" si="49"/>
        <v>457.71616154459667</v>
      </c>
      <c r="E180" s="8">
        <f t="shared" si="53"/>
        <v>800</v>
      </c>
    </row>
    <row r="181" spans="1:5">
      <c r="A181" s="6">
        <f t="shared" si="50"/>
        <v>168</v>
      </c>
      <c r="B181" s="8">
        <f t="shared" si="51"/>
        <v>67999.051529536067</v>
      </c>
      <c r="C181" s="8">
        <f t="shared" si="52"/>
        <v>339.99525764768032</v>
      </c>
      <c r="D181" s="8">
        <f t="shared" si="49"/>
        <v>460.00474235231968</v>
      </c>
      <c r="E181" s="8">
        <f t="shared" si="53"/>
        <v>800</v>
      </c>
    </row>
    <row r="182" spans="1:5">
      <c r="A182" s="6">
        <f t="shared" si="50"/>
        <v>169</v>
      </c>
      <c r="B182" s="8">
        <f t="shared" si="51"/>
        <v>67539.046787183746</v>
      </c>
      <c r="C182" s="8">
        <f t="shared" si="52"/>
        <v>337.69523393591874</v>
      </c>
      <c r="D182" s="8">
        <f t="shared" si="49"/>
        <v>462.30476606408126</v>
      </c>
      <c r="E182" s="8">
        <f t="shared" si="53"/>
        <v>800</v>
      </c>
    </row>
    <row r="183" spans="1:5">
      <c r="A183" s="6">
        <f t="shared" si="50"/>
        <v>170</v>
      </c>
      <c r="B183" s="8">
        <f t="shared" si="51"/>
        <v>67076.742021119659</v>
      </c>
      <c r="C183" s="8">
        <f t="shared" si="52"/>
        <v>335.38371010559825</v>
      </c>
      <c r="D183" s="8">
        <f t="shared" si="49"/>
        <v>464.61628989440175</v>
      </c>
      <c r="E183" s="8">
        <f t="shared" si="53"/>
        <v>800</v>
      </c>
    </row>
    <row r="184" spans="1:5">
      <c r="A184" s="6">
        <f t="shared" si="50"/>
        <v>171</v>
      </c>
      <c r="B184" s="8">
        <f t="shared" si="51"/>
        <v>66612.125731225256</v>
      </c>
      <c r="C184" s="8">
        <f t="shared" si="52"/>
        <v>333.06062865612626</v>
      </c>
      <c r="D184" s="8">
        <f t="shared" si="49"/>
        <v>466.93937134387374</v>
      </c>
      <c r="E184" s="8">
        <f t="shared" si="53"/>
        <v>800</v>
      </c>
    </row>
    <row r="185" spans="1:5">
      <c r="A185" s="6">
        <f t="shared" si="50"/>
        <v>172</v>
      </c>
      <c r="B185" s="8">
        <f t="shared" si="51"/>
        <v>66145.18635988138</v>
      </c>
      <c r="C185" s="8">
        <f t="shared" si="52"/>
        <v>330.72593179940685</v>
      </c>
      <c r="D185" s="8">
        <f t="shared" si="49"/>
        <v>469.27406820059315</v>
      </c>
      <c r="E185" s="8">
        <f t="shared" si="53"/>
        <v>800</v>
      </c>
    </row>
    <row r="186" spans="1:5">
      <c r="A186" s="6">
        <f t="shared" si="50"/>
        <v>173</v>
      </c>
      <c r="B186" s="8">
        <f t="shared" si="51"/>
        <v>65675.912291680783</v>
      </c>
      <c r="C186" s="8">
        <f t="shared" si="52"/>
        <v>328.37956145840388</v>
      </c>
      <c r="D186" s="8">
        <f t="shared" si="49"/>
        <v>471.62043854159612</v>
      </c>
      <c r="E186" s="8">
        <f t="shared" si="53"/>
        <v>800</v>
      </c>
    </row>
    <row r="187" spans="1:5">
      <c r="A187" s="6">
        <f t="shared" si="50"/>
        <v>174</v>
      </c>
      <c r="B187" s="8">
        <f t="shared" si="51"/>
        <v>65204.291853139184</v>
      </c>
      <c r="C187" s="8">
        <f t="shared" si="52"/>
        <v>326.02145926569591</v>
      </c>
      <c r="D187" s="8">
        <f t="shared" si="49"/>
        <v>473.97854073430409</v>
      </c>
      <c r="E187" s="8">
        <f t="shared" si="53"/>
        <v>800</v>
      </c>
    </row>
    <row r="188" spans="1:5">
      <c r="A188" s="6">
        <f t="shared" si="50"/>
        <v>175</v>
      </c>
      <c r="B188" s="8">
        <f t="shared" si="51"/>
        <v>64730.313312404884</v>
      </c>
      <c r="C188" s="8">
        <f t="shared" si="52"/>
        <v>323.65156656202441</v>
      </c>
      <c r="D188" s="8">
        <f t="shared" si="49"/>
        <v>476.34843343797559</v>
      </c>
      <c r="E188" s="8">
        <f t="shared" si="53"/>
        <v>800</v>
      </c>
    </row>
    <row r="189" spans="1:5">
      <c r="A189" s="6">
        <f t="shared" si="50"/>
        <v>176</v>
      </c>
      <c r="B189" s="8">
        <f t="shared" si="51"/>
        <v>64253.964878966908</v>
      </c>
      <c r="C189" s="8">
        <f t="shared" si="52"/>
        <v>321.26982439483453</v>
      </c>
      <c r="D189" s="8">
        <f t="shared" si="49"/>
        <v>478.73017560516547</v>
      </c>
      <c r="E189" s="8">
        <f t="shared" si="53"/>
        <v>800</v>
      </c>
    </row>
    <row r="190" spans="1:5">
      <c r="A190" s="6">
        <f t="shared" si="50"/>
        <v>177</v>
      </c>
      <c r="B190" s="8">
        <f t="shared" si="51"/>
        <v>63775.234703361741</v>
      </c>
      <c r="C190" s="8">
        <f t="shared" si="52"/>
        <v>318.87617351680871</v>
      </c>
      <c r="D190" s="8">
        <f t="shared" ref="D190:D205" si="54">IF(C190="","",E190-C190)</f>
        <v>481.12382648319129</v>
      </c>
      <c r="E190" s="8">
        <f t="shared" si="53"/>
        <v>800</v>
      </c>
    </row>
    <row r="191" spans="1:5">
      <c r="A191" s="6">
        <f t="shared" ref="A191:A206" si="55">IF(OR(B190=0,B190=""),"",A190+1)</f>
        <v>178</v>
      </c>
      <c r="B191" s="8">
        <f t="shared" ref="B191:B206" si="56">IF(B190="","",IF(AND(B190-D190=0,E190=0),"",B190-D190))</f>
        <v>63294.110876878549</v>
      </c>
      <c r="C191" s="8">
        <f t="shared" si="52"/>
        <v>316.47055438439276</v>
      </c>
      <c r="D191" s="8">
        <f t="shared" si="54"/>
        <v>483.52944561560724</v>
      </c>
      <c r="E191" s="8">
        <f t="shared" si="53"/>
        <v>800</v>
      </c>
    </row>
    <row r="192" spans="1:5">
      <c r="A192" s="6">
        <f t="shared" si="55"/>
        <v>179</v>
      </c>
      <c r="B192" s="8">
        <f t="shared" si="56"/>
        <v>62810.581431262945</v>
      </c>
      <c r="C192" s="8">
        <f t="shared" ref="C192:C207" si="57">IF(B192="","",B192*$E$3/$E$5)</f>
        <v>314.05290715631469</v>
      </c>
      <c r="D192" s="8">
        <f t="shared" si="54"/>
        <v>485.94709284368531</v>
      </c>
      <c r="E192" s="8">
        <f t="shared" ref="E192:E207" si="58">IF(B192="","",IF(B192+C192&gt;$E$7,$E$7,B192+C192))</f>
        <v>800</v>
      </c>
    </row>
    <row r="193" spans="1:5">
      <c r="A193" s="6">
        <f t="shared" si="55"/>
        <v>180</v>
      </c>
      <c r="B193" s="8">
        <f t="shared" si="56"/>
        <v>62324.634338419259</v>
      </c>
      <c r="C193" s="8">
        <f t="shared" si="57"/>
        <v>311.62317169209626</v>
      </c>
      <c r="D193" s="8">
        <f t="shared" si="54"/>
        <v>488.37682830790374</v>
      </c>
      <c r="E193" s="8">
        <f t="shared" si="58"/>
        <v>800</v>
      </c>
    </row>
    <row r="194" spans="1:5">
      <c r="A194" s="6">
        <f t="shared" si="55"/>
        <v>181</v>
      </c>
      <c r="B194" s="8">
        <f t="shared" si="56"/>
        <v>61836.257510111354</v>
      </c>
      <c r="C194" s="8">
        <f t="shared" si="57"/>
        <v>309.18128755055676</v>
      </c>
      <c r="D194" s="8">
        <f t="shared" si="54"/>
        <v>490.81871244944324</v>
      </c>
      <c r="E194" s="8">
        <f t="shared" si="58"/>
        <v>800</v>
      </c>
    </row>
    <row r="195" spans="1:5">
      <c r="A195" s="6">
        <f t="shared" si="55"/>
        <v>182</v>
      </c>
      <c r="B195" s="8">
        <f t="shared" si="56"/>
        <v>61345.438797661911</v>
      </c>
      <c r="C195" s="8">
        <f t="shared" si="57"/>
        <v>306.72719398830958</v>
      </c>
      <c r="D195" s="8">
        <f t="shared" si="54"/>
        <v>493.27280601169042</v>
      </c>
      <c r="E195" s="8">
        <f t="shared" si="58"/>
        <v>800</v>
      </c>
    </row>
    <row r="196" spans="1:5">
      <c r="A196" s="6">
        <f t="shared" si="55"/>
        <v>183</v>
      </c>
      <c r="B196" s="8">
        <f t="shared" si="56"/>
        <v>60852.165991650218</v>
      </c>
      <c r="C196" s="8">
        <f t="shared" si="57"/>
        <v>304.26082995825107</v>
      </c>
      <c r="D196" s="8">
        <f t="shared" si="54"/>
        <v>495.73917004174893</v>
      </c>
      <c r="E196" s="8">
        <f t="shared" si="58"/>
        <v>800</v>
      </c>
    </row>
    <row r="197" spans="1:5">
      <c r="A197" s="6">
        <f t="shared" si="55"/>
        <v>184</v>
      </c>
      <c r="B197" s="8">
        <f t="shared" si="56"/>
        <v>60356.426821608467</v>
      </c>
      <c r="C197" s="8">
        <f t="shared" si="57"/>
        <v>301.78213410804233</v>
      </c>
      <c r="D197" s="8">
        <f t="shared" si="54"/>
        <v>498.21786589195767</v>
      </c>
      <c r="E197" s="8">
        <f t="shared" si="58"/>
        <v>800</v>
      </c>
    </row>
    <row r="198" spans="1:5">
      <c r="A198" s="6">
        <f t="shared" si="55"/>
        <v>185</v>
      </c>
      <c r="B198" s="8">
        <f t="shared" si="56"/>
        <v>59858.208955716509</v>
      </c>
      <c r="C198" s="8">
        <f t="shared" si="57"/>
        <v>299.29104477858255</v>
      </c>
      <c r="D198" s="8">
        <f t="shared" si="54"/>
        <v>500.70895522141745</v>
      </c>
      <c r="E198" s="8">
        <f t="shared" si="58"/>
        <v>800</v>
      </c>
    </row>
    <row r="199" spans="1:5">
      <c r="A199" s="6">
        <f t="shared" si="55"/>
        <v>186</v>
      </c>
      <c r="B199" s="8">
        <f t="shared" si="56"/>
        <v>59357.500000495093</v>
      </c>
      <c r="C199" s="8">
        <f t="shared" si="57"/>
        <v>296.78750000247544</v>
      </c>
      <c r="D199" s="8">
        <f t="shared" si="54"/>
        <v>503.21249999752456</v>
      </c>
      <c r="E199" s="8">
        <f t="shared" si="58"/>
        <v>800</v>
      </c>
    </row>
    <row r="200" spans="1:5">
      <c r="A200" s="6">
        <f t="shared" si="55"/>
        <v>187</v>
      </c>
      <c r="B200" s="8">
        <f t="shared" si="56"/>
        <v>58854.287500497565</v>
      </c>
      <c r="C200" s="8">
        <f t="shared" si="57"/>
        <v>294.2714375024878</v>
      </c>
      <c r="D200" s="8">
        <f t="shared" si="54"/>
        <v>505.7285624975122</v>
      </c>
      <c r="E200" s="8">
        <f t="shared" si="58"/>
        <v>800</v>
      </c>
    </row>
    <row r="201" spans="1:5">
      <c r="A201" s="6">
        <f t="shared" si="55"/>
        <v>188</v>
      </c>
      <c r="B201" s="8">
        <f t="shared" si="56"/>
        <v>58348.558938000053</v>
      </c>
      <c r="C201" s="8">
        <f t="shared" si="57"/>
        <v>291.74279469000027</v>
      </c>
      <c r="D201" s="8">
        <f t="shared" si="54"/>
        <v>508.25720530999973</v>
      </c>
      <c r="E201" s="8">
        <f t="shared" si="58"/>
        <v>800</v>
      </c>
    </row>
    <row r="202" spans="1:5">
      <c r="A202" s="6">
        <f t="shared" si="55"/>
        <v>189</v>
      </c>
      <c r="B202" s="8">
        <f t="shared" si="56"/>
        <v>57840.301732690052</v>
      </c>
      <c r="C202" s="8">
        <f t="shared" si="57"/>
        <v>289.20150866345028</v>
      </c>
      <c r="D202" s="8">
        <f t="shared" si="54"/>
        <v>510.79849133654972</v>
      </c>
      <c r="E202" s="8">
        <f t="shared" si="58"/>
        <v>800</v>
      </c>
    </row>
    <row r="203" spans="1:5">
      <c r="A203" s="6">
        <f t="shared" si="55"/>
        <v>190</v>
      </c>
      <c r="B203" s="8">
        <f t="shared" si="56"/>
        <v>57329.503241353501</v>
      </c>
      <c r="C203" s="8">
        <f t="shared" si="57"/>
        <v>286.64751620676748</v>
      </c>
      <c r="D203" s="8">
        <f t="shared" si="54"/>
        <v>513.35248379323252</v>
      </c>
      <c r="E203" s="8">
        <f t="shared" si="58"/>
        <v>800</v>
      </c>
    </row>
    <row r="204" spans="1:5">
      <c r="A204" s="6">
        <f t="shared" si="55"/>
        <v>191</v>
      </c>
      <c r="B204" s="8">
        <f t="shared" si="56"/>
        <v>56816.150757560266</v>
      </c>
      <c r="C204" s="8">
        <f t="shared" si="57"/>
        <v>284.08075378780131</v>
      </c>
      <c r="D204" s="8">
        <f t="shared" si="54"/>
        <v>515.91924621219869</v>
      </c>
      <c r="E204" s="8">
        <f t="shared" si="58"/>
        <v>800</v>
      </c>
    </row>
    <row r="205" spans="1:5">
      <c r="A205" s="6">
        <f t="shared" si="55"/>
        <v>192</v>
      </c>
      <c r="B205" s="8">
        <f t="shared" si="56"/>
        <v>56300.231511348065</v>
      </c>
      <c r="C205" s="8">
        <f t="shared" si="57"/>
        <v>281.50115755674034</v>
      </c>
      <c r="D205" s="8">
        <f t="shared" si="54"/>
        <v>518.49884244325972</v>
      </c>
      <c r="E205" s="8">
        <f t="shared" si="58"/>
        <v>800</v>
      </c>
    </row>
    <row r="206" spans="1:5">
      <c r="A206" s="6">
        <f t="shared" si="55"/>
        <v>193</v>
      </c>
      <c r="B206" s="8">
        <f t="shared" si="56"/>
        <v>55781.732668904806</v>
      </c>
      <c r="C206" s="8">
        <f t="shared" si="57"/>
        <v>278.90866334452403</v>
      </c>
      <c r="D206" s="8">
        <f t="shared" ref="D206:D221" si="59">IF(C206="","",E206-C206)</f>
        <v>521.09133665547597</v>
      </c>
      <c r="E206" s="8">
        <f t="shared" si="58"/>
        <v>800</v>
      </c>
    </row>
    <row r="207" spans="1:5">
      <c r="A207" s="6">
        <f t="shared" ref="A207:A222" si="60">IF(OR(B206=0,B206=""),"",A206+1)</f>
        <v>194</v>
      </c>
      <c r="B207" s="8">
        <f t="shared" ref="B207:B222" si="61">IF(B206="","",IF(AND(B206-D206=0,E206=0),"",B206-D206))</f>
        <v>55260.641332249332</v>
      </c>
      <c r="C207" s="8">
        <f t="shared" si="57"/>
        <v>276.30320666124663</v>
      </c>
      <c r="D207" s="8">
        <f t="shared" si="59"/>
        <v>523.69679333875342</v>
      </c>
      <c r="E207" s="8">
        <f t="shared" si="58"/>
        <v>800</v>
      </c>
    </row>
    <row r="208" spans="1:5">
      <c r="A208" s="6">
        <f t="shared" si="60"/>
        <v>195</v>
      </c>
      <c r="B208" s="8">
        <f t="shared" si="61"/>
        <v>54736.944538910575</v>
      </c>
      <c r="C208" s="8">
        <f t="shared" ref="C208:C223" si="62">IF(B208="","",B208*$E$3/$E$5)</f>
        <v>273.68472269455287</v>
      </c>
      <c r="D208" s="8">
        <f t="shared" si="59"/>
        <v>526.31527730544713</v>
      </c>
      <c r="E208" s="8">
        <f t="shared" ref="E208:E223" si="63">IF(B208="","",IF(B208+C208&gt;$E$7,$E$7,B208+C208))</f>
        <v>800</v>
      </c>
    </row>
    <row r="209" spans="1:5">
      <c r="A209" s="6">
        <f t="shared" si="60"/>
        <v>196</v>
      </c>
      <c r="B209" s="8">
        <f t="shared" si="61"/>
        <v>54210.629261605129</v>
      </c>
      <c r="C209" s="8">
        <f t="shared" si="62"/>
        <v>271.05314630802565</v>
      </c>
      <c r="D209" s="8">
        <f t="shared" si="59"/>
        <v>528.94685369197441</v>
      </c>
      <c r="E209" s="8">
        <f t="shared" si="63"/>
        <v>800</v>
      </c>
    </row>
    <row r="210" spans="1:5">
      <c r="A210" s="6">
        <f t="shared" si="60"/>
        <v>197</v>
      </c>
      <c r="B210" s="8">
        <f t="shared" si="61"/>
        <v>53681.682407913155</v>
      </c>
      <c r="C210" s="8">
        <f t="shared" si="62"/>
        <v>268.40841203956575</v>
      </c>
      <c r="D210" s="8">
        <f t="shared" si="59"/>
        <v>531.59158796043425</v>
      </c>
      <c r="E210" s="8">
        <f t="shared" si="63"/>
        <v>800</v>
      </c>
    </row>
    <row r="211" spans="1:5">
      <c r="A211" s="6">
        <f t="shared" si="60"/>
        <v>198</v>
      </c>
      <c r="B211" s="8">
        <f t="shared" si="61"/>
        <v>53150.090819952718</v>
      </c>
      <c r="C211" s="8">
        <f t="shared" si="62"/>
        <v>265.7504540997636</v>
      </c>
      <c r="D211" s="8">
        <f t="shared" si="59"/>
        <v>534.2495459002364</v>
      </c>
      <c r="E211" s="8">
        <f t="shared" si="63"/>
        <v>800</v>
      </c>
    </row>
    <row r="212" spans="1:5">
      <c r="A212" s="6">
        <f t="shared" si="60"/>
        <v>199</v>
      </c>
      <c r="B212" s="8">
        <f t="shared" si="61"/>
        <v>52615.84127405248</v>
      </c>
      <c r="C212" s="8">
        <f t="shared" si="62"/>
        <v>263.0792063702624</v>
      </c>
      <c r="D212" s="8">
        <f t="shared" si="59"/>
        <v>536.92079362973755</v>
      </c>
      <c r="E212" s="8">
        <f t="shared" si="63"/>
        <v>800</v>
      </c>
    </row>
    <row r="213" spans="1:5">
      <c r="A213" s="6">
        <f t="shared" si="60"/>
        <v>200</v>
      </c>
      <c r="B213" s="8">
        <f t="shared" si="61"/>
        <v>52078.920480422741</v>
      </c>
      <c r="C213" s="8">
        <f t="shared" si="62"/>
        <v>260.39460240211366</v>
      </c>
      <c r="D213" s="8">
        <f t="shared" si="59"/>
        <v>539.60539759788639</v>
      </c>
      <c r="E213" s="8">
        <f t="shared" si="63"/>
        <v>800</v>
      </c>
    </row>
    <row r="214" spans="1:5">
      <c r="A214" s="6">
        <f t="shared" si="60"/>
        <v>201</v>
      </c>
      <c r="B214" s="8">
        <f t="shared" si="61"/>
        <v>51539.315082824854</v>
      </c>
      <c r="C214" s="8">
        <f t="shared" si="62"/>
        <v>257.69657541412425</v>
      </c>
      <c r="D214" s="8">
        <f t="shared" si="59"/>
        <v>542.30342458587575</v>
      </c>
      <c r="E214" s="8">
        <f t="shared" si="63"/>
        <v>800</v>
      </c>
    </row>
    <row r="215" spans="1:5">
      <c r="A215" s="6">
        <f t="shared" si="60"/>
        <v>202</v>
      </c>
      <c r="B215" s="8">
        <f t="shared" si="61"/>
        <v>50997.011658238982</v>
      </c>
      <c r="C215" s="8">
        <f t="shared" si="62"/>
        <v>254.98505829119492</v>
      </c>
      <c r="D215" s="8">
        <f t="shared" si="59"/>
        <v>545.01494170880505</v>
      </c>
      <c r="E215" s="8">
        <f t="shared" si="63"/>
        <v>800</v>
      </c>
    </row>
    <row r="216" spans="1:5">
      <c r="A216" s="6">
        <f t="shared" si="60"/>
        <v>203</v>
      </c>
      <c r="B216" s="8">
        <f t="shared" si="61"/>
        <v>50451.996716530179</v>
      </c>
      <c r="C216" s="8">
        <f t="shared" si="62"/>
        <v>252.25998358265088</v>
      </c>
      <c r="D216" s="8">
        <f t="shared" si="59"/>
        <v>547.74001641734912</v>
      </c>
      <c r="E216" s="8">
        <f t="shared" si="63"/>
        <v>800</v>
      </c>
    </row>
    <row r="217" spans="1:5">
      <c r="A217" s="6">
        <f t="shared" si="60"/>
        <v>204</v>
      </c>
      <c r="B217" s="8">
        <f t="shared" si="61"/>
        <v>49904.256700112826</v>
      </c>
      <c r="C217" s="8">
        <f t="shared" si="62"/>
        <v>249.52128350056412</v>
      </c>
      <c r="D217" s="8">
        <f t="shared" si="59"/>
        <v>550.4787164994359</v>
      </c>
      <c r="E217" s="8">
        <f t="shared" si="63"/>
        <v>800</v>
      </c>
    </row>
    <row r="218" spans="1:5">
      <c r="A218" s="6">
        <f t="shared" si="60"/>
        <v>205</v>
      </c>
      <c r="B218" s="8">
        <f t="shared" si="61"/>
        <v>49353.777983613392</v>
      </c>
      <c r="C218" s="8">
        <f t="shared" si="62"/>
        <v>246.76888991806695</v>
      </c>
      <c r="D218" s="8">
        <f t="shared" si="59"/>
        <v>553.23111008193302</v>
      </c>
      <c r="E218" s="8">
        <f t="shared" si="63"/>
        <v>800</v>
      </c>
    </row>
    <row r="219" spans="1:5">
      <c r="A219" s="6">
        <f t="shared" si="60"/>
        <v>206</v>
      </c>
      <c r="B219" s="8">
        <f t="shared" si="61"/>
        <v>48800.546873531457</v>
      </c>
      <c r="C219" s="8">
        <f t="shared" si="62"/>
        <v>244.00273436765727</v>
      </c>
      <c r="D219" s="8">
        <f t="shared" si="59"/>
        <v>555.99726563234276</v>
      </c>
      <c r="E219" s="8">
        <f t="shared" si="63"/>
        <v>800</v>
      </c>
    </row>
    <row r="220" spans="1:5">
      <c r="A220" s="6">
        <f t="shared" si="60"/>
        <v>207</v>
      </c>
      <c r="B220" s="8">
        <f t="shared" si="61"/>
        <v>48244.549607899113</v>
      </c>
      <c r="C220" s="8">
        <f t="shared" si="62"/>
        <v>241.22274803949554</v>
      </c>
      <c r="D220" s="8">
        <f t="shared" si="59"/>
        <v>558.77725196050449</v>
      </c>
      <c r="E220" s="8">
        <f t="shared" si="63"/>
        <v>800</v>
      </c>
    </row>
    <row r="221" spans="1:5">
      <c r="A221" s="6">
        <f t="shared" si="60"/>
        <v>208</v>
      </c>
      <c r="B221" s="8">
        <f t="shared" si="61"/>
        <v>47685.772355938607</v>
      </c>
      <c r="C221" s="8">
        <f t="shared" si="62"/>
        <v>238.42886177969305</v>
      </c>
      <c r="D221" s="8">
        <f t="shared" si="59"/>
        <v>561.57113822030692</v>
      </c>
      <c r="E221" s="8">
        <f t="shared" si="63"/>
        <v>800</v>
      </c>
    </row>
    <row r="222" spans="1:5">
      <c r="A222" s="6">
        <f t="shared" si="60"/>
        <v>209</v>
      </c>
      <c r="B222" s="8">
        <f t="shared" si="61"/>
        <v>47124.201217718299</v>
      </c>
      <c r="C222" s="8">
        <f t="shared" si="62"/>
        <v>235.62100608859149</v>
      </c>
      <c r="D222" s="8">
        <f t="shared" ref="D222:D237" si="64">IF(C222="","",E222-C222)</f>
        <v>564.37899391140854</v>
      </c>
      <c r="E222" s="8">
        <f t="shared" si="63"/>
        <v>800</v>
      </c>
    </row>
    <row r="223" spans="1:5">
      <c r="A223" s="6">
        <f t="shared" ref="A223:A238" si="65">IF(OR(B222=0,B222=""),"",A222+1)</f>
        <v>210</v>
      </c>
      <c r="B223" s="8">
        <f t="shared" ref="B223:B238" si="66">IF(B222="","",IF(AND(B222-D222=0,E222=0),"",B222-D222))</f>
        <v>46559.822223806892</v>
      </c>
      <c r="C223" s="8">
        <f t="shared" si="62"/>
        <v>232.79911111903445</v>
      </c>
      <c r="D223" s="8">
        <f t="shared" si="64"/>
        <v>567.20088888096552</v>
      </c>
      <c r="E223" s="8">
        <f t="shared" si="63"/>
        <v>800</v>
      </c>
    </row>
    <row r="224" spans="1:5">
      <c r="A224" s="6">
        <f t="shared" si="65"/>
        <v>211</v>
      </c>
      <c r="B224" s="8">
        <f t="shared" si="66"/>
        <v>45992.621334925927</v>
      </c>
      <c r="C224" s="8">
        <f t="shared" ref="C224:C239" si="67">IF(B224="","",B224*$E$3/$E$5)</f>
        <v>229.96310667462964</v>
      </c>
      <c r="D224" s="8">
        <f t="shared" si="64"/>
        <v>570.03689332537033</v>
      </c>
      <c r="E224" s="8">
        <f t="shared" ref="E224:E239" si="68">IF(B224="","",IF(B224+C224&gt;$E$7,$E$7,B224+C224))</f>
        <v>800</v>
      </c>
    </row>
    <row r="225" spans="1:5">
      <c r="A225" s="6">
        <f t="shared" si="65"/>
        <v>212</v>
      </c>
      <c r="B225" s="8">
        <f t="shared" si="66"/>
        <v>45422.584441600557</v>
      </c>
      <c r="C225" s="8">
        <f t="shared" si="67"/>
        <v>227.1129222080028</v>
      </c>
      <c r="D225" s="8">
        <f t="shared" si="64"/>
        <v>572.88707779199717</v>
      </c>
      <c r="E225" s="8">
        <f t="shared" si="68"/>
        <v>800</v>
      </c>
    </row>
    <row r="226" spans="1:5">
      <c r="A226" s="6">
        <f t="shared" si="65"/>
        <v>213</v>
      </c>
      <c r="B226" s="8">
        <f t="shared" si="66"/>
        <v>44849.697363808562</v>
      </c>
      <c r="C226" s="8">
        <f t="shared" si="67"/>
        <v>224.2484868190428</v>
      </c>
      <c r="D226" s="8">
        <f t="shared" si="64"/>
        <v>575.7515131809572</v>
      </c>
      <c r="E226" s="8">
        <f t="shared" si="68"/>
        <v>800</v>
      </c>
    </row>
    <row r="227" spans="1:5">
      <c r="A227" s="6">
        <f t="shared" si="65"/>
        <v>214</v>
      </c>
      <c r="B227" s="8">
        <f t="shared" si="66"/>
        <v>44273.945850627606</v>
      </c>
      <c r="C227" s="8">
        <f t="shared" si="67"/>
        <v>221.36972925313805</v>
      </c>
      <c r="D227" s="8">
        <f t="shared" si="64"/>
        <v>578.63027074686192</v>
      </c>
      <c r="E227" s="8">
        <f t="shared" si="68"/>
        <v>800</v>
      </c>
    </row>
    <row r="228" spans="1:5">
      <c r="A228" s="6">
        <f t="shared" si="65"/>
        <v>215</v>
      </c>
      <c r="B228" s="8">
        <f t="shared" si="66"/>
        <v>43695.315579880742</v>
      </c>
      <c r="C228" s="8">
        <f t="shared" si="67"/>
        <v>218.47657789940368</v>
      </c>
      <c r="D228" s="8">
        <f t="shared" si="64"/>
        <v>581.52342210059635</v>
      </c>
      <c r="E228" s="8">
        <f t="shared" si="68"/>
        <v>800</v>
      </c>
    </row>
    <row r="229" spans="1:5">
      <c r="A229" s="6">
        <f t="shared" si="65"/>
        <v>216</v>
      </c>
      <c r="B229" s="8">
        <f t="shared" si="66"/>
        <v>43113.792157780146</v>
      </c>
      <c r="C229" s="8">
        <f t="shared" si="67"/>
        <v>215.56896078890074</v>
      </c>
      <c r="D229" s="8">
        <f t="shared" si="64"/>
        <v>584.43103921109923</v>
      </c>
      <c r="E229" s="8">
        <f t="shared" si="68"/>
        <v>800</v>
      </c>
    </row>
    <row r="230" spans="1:5">
      <c r="A230" s="6">
        <f t="shared" si="65"/>
        <v>217</v>
      </c>
      <c r="B230" s="8">
        <f t="shared" si="66"/>
        <v>42529.361118569046</v>
      </c>
      <c r="C230" s="8">
        <f t="shared" si="67"/>
        <v>212.64680559284523</v>
      </c>
      <c r="D230" s="8">
        <f t="shared" si="64"/>
        <v>587.35319440715477</v>
      </c>
      <c r="E230" s="8">
        <f t="shared" si="68"/>
        <v>800</v>
      </c>
    </row>
    <row r="231" spans="1:5">
      <c r="A231" s="6">
        <f t="shared" si="65"/>
        <v>218</v>
      </c>
      <c r="B231" s="8">
        <f t="shared" si="66"/>
        <v>41942.007924161888</v>
      </c>
      <c r="C231" s="8">
        <f t="shared" si="67"/>
        <v>209.71003962080943</v>
      </c>
      <c r="D231" s="8">
        <f t="shared" si="64"/>
        <v>590.28996037919057</v>
      </c>
      <c r="E231" s="8">
        <f t="shared" si="68"/>
        <v>800</v>
      </c>
    </row>
    <row r="232" spans="1:5">
      <c r="A232" s="6">
        <f t="shared" si="65"/>
        <v>219</v>
      </c>
      <c r="B232" s="8">
        <f t="shared" si="66"/>
        <v>41351.717963782699</v>
      </c>
      <c r="C232" s="8">
        <f t="shared" si="67"/>
        <v>206.75858981891349</v>
      </c>
      <c r="D232" s="8">
        <f t="shared" si="64"/>
        <v>593.24141018108651</v>
      </c>
      <c r="E232" s="8">
        <f t="shared" si="68"/>
        <v>800</v>
      </c>
    </row>
    <row r="233" spans="1:5">
      <c r="A233" s="6">
        <f t="shared" si="65"/>
        <v>220</v>
      </c>
      <c r="B233" s="8">
        <f t="shared" si="66"/>
        <v>40758.476553601613</v>
      </c>
      <c r="C233" s="8">
        <f t="shared" si="67"/>
        <v>203.79238276800808</v>
      </c>
      <c r="D233" s="8">
        <f t="shared" si="64"/>
        <v>596.20761723199189</v>
      </c>
      <c r="E233" s="8">
        <f t="shared" si="68"/>
        <v>800</v>
      </c>
    </row>
    <row r="234" spans="1:5">
      <c r="A234" s="6">
        <f t="shared" si="65"/>
        <v>221</v>
      </c>
      <c r="B234" s="8">
        <f t="shared" si="66"/>
        <v>40162.268936369619</v>
      </c>
      <c r="C234" s="8">
        <f t="shared" si="67"/>
        <v>200.81134468184811</v>
      </c>
      <c r="D234" s="8">
        <f t="shared" si="64"/>
        <v>599.18865531815186</v>
      </c>
      <c r="E234" s="8">
        <f t="shared" si="68"/>
        <v>800</v>
      </c>
    </row>
    <row r="235" spans="1:5">
      <c r="A235" s="6">
        <f t="shared" si="65"/>
        <v>222</v>
      </c>
      <c r="B235" s="8">
        <f t="shared" si="66"/>
        <v>39563.080281051465</v>
      </c>
      <c r="C235" s="8">
        <f t="shared" si="67"/>
        <v>197.81540140525729</v>
      </c>
      <c r="D235" s="8">
        <f t="shared" si="64"/>
        <v>602.18459859474274</v>
      </c>
      <c r="E235" s="8">
        <f t="shared" si="68"/>
        <v>800</v>
      </c>
    </row>
    <row r="236" spans="1:5">
      <c r="A236" s="6">
        <f t="shared" si="65"/>
        <v>223</v>
      </c>
      <c r="B236" s="8">
        <f t="shared" si="66"/>
        <v>38960.895682456721</v>
      </c>
      <c r="C236" s="8">
        <f t="shared" si="67"/>
        <v>194.8044784122836</v>
      </c>
      <c r="D236" s="8">
        <f t="shared" si="64"/>
        <v>605.19552158771637</v>
      </c>
      <c r="E236" s="8">
        <f t="shared" si="68"/>
        <v>800</v>
      </c>
    </row>
    <row r="237" spans="1:5">
      <c r="A237" s="6">
        <f t="shared" si="65"/>
        <v>224</v>
      </c>
      <c r="B237" s="8">
        <f t="shared" si="66"/>
        <v>38355.700160869004</v>
      </c>
      <c r="C237" s="8">
        <f t="shared" si="67"/>
        <v>191.77850080434499</v>
      </c>
      <c r="D237" s="8">
        <f t="shared" si="64"/>
        <v>608.22149919565504</v>
      </c>
      <c r="E237" s="8">
        <f t="shared" si="68"/>
        <v>800</v>
      </c>
    </row>
    <row r="238" spans="1:5">
      <c r="A238" s="6">
        <f t="shared" si="65"/>
        <v>225</v>
      </c>
      <c r="B238" s="8">
        <f t="shared" si="66"/>
        <v>37747.478661673347</v>
      </c>
      <c r="C238" s="8">
        <f t="shared" si="67"/>
        <v>188.73739330836671</v>
      </c>
      <c r="D238" s="8">
        <f t="shared" ref="D238:D253" si="69">IF(C238="","",E238-C238)</f>
        <v>611.26260669163332</v>
      </c>
      <c r="E238" s="8">
        <f t="shared" si="68"/>
        <v>800</v>
      </c>
    </row>
    <row r="239" spans="1:5">
      <c r="A239" s="6">
        <f t="shared" ref="A239:A254" si="70">IF(OR(B238=0,B238=""),"",A238+1)</f>
        <v>226</v>
      </c>
      <c r="B239" s="8">
        <f t="shared" ref="B239:B254" si="71">IF(B238="","",IF(AND(B238-D238=0,E238=0),"",B238-D238))</f>
        <v>37136.216054981713</v>
      </c>
      <c r="C239" s="8">
        <f t="shared" si="67"/>
        <v>185.68108027490857</v>
      </c>
      <c r="D239" s="8">
        <f t="shared" si="69"/>
        <v>614.3189197250914</v>
      </c>
      <c r="E239" s="8">
        <f t="shared" si="68"/>
        <v>800</v>
      </c>
    </row>
    <row r="240" spans="1:5">
      <c r="A240" s="6">
        <f t="shared" si="70"/>
        <v>227</v>
      </c>
      <c r="B240" s="8">
        <f t="shared" si="71"/>
        <v>36521.897135256622</v>
      </c>
      <c r="C240" s="8">
        <f t="shared" ref="C240:C255" si="72">IF(B240="","",B240*$E$3/$E$5)</f>
        <v>182.60948567628313</v>
      </c>
      <c r="D240" s="8">
        <f t="shared" si="69"/>
        <v>617.39051432371684</v>
      </c>
      <c r="E240" s="8">
        <f t="shared" ref="E240:E255" si="73">IF(B240="","",IF(B240+C240&gt;$E$7,$E$7,B240+C240))</f>
        <v>800</v>
      </c>
    </row>
    <row r="241" spans="1:5">
      <c r="A241" s="6">
        <f t="shared" si="70"/>
        <v>228</v>
      </c>
      <c r="B241" s="8">
        <f t="shared" si="71"/>
        <v>35904.506620932909</v>
      </c>
      <c r="C241" s="8">
        <f t="shared" si="72"/>
        <v>179.52253310466452</v>
      </c>
      <c r="D241" s="8">
        <f t="shared" si="69"/>
        <v>620.47746689533551</v>
      </c>
      <c r="E241" s="8">
        <f t="shared" si="73"/>
        <v>800</v>
      </c>
    </row>
    <row r="242" spans="1:5">
      <c r="A242" s="6">
        <f t="shared" si="70"/>
        <v>229</v>
      </c>
      <c r="B242" s="8">
        <f t="shared" si="71"/>
        <v>35284.029154037577</v>
      </c>
      <c r="C242" s="8">
        <f t="shared" si="72"/>
        <v>176.42014577018787</v>
      </c>
      <c r="D242" s="8">
        <f t="shared" si="69"/>
        <v>623.5798542298121</v>
      </c>
      <c r="E242" s="8">
        <f t="shared" si="73"/>
        <v>800</v>
      </c>
    </row>
    <row r="243" spans="1:5">
      <c r="A243" s="6">
        <f t="shared" si="70"/>
        <v>230</v>
      </c>
      <c r="B243" s="8">
        <f t="shared" si="71"/>
        <v>34660.449299807762</v>
      </c>
      <c r="C243" s="8">
        <f t="shared" si="72"/>
        <v>173.3022464990388</v>
      </c>
      <c r="D243" s="8">
        <f t="shared" si="69"/>
        <v>626.6977535009612</v>
      </c>
      <c r="E243" s="8">
        <f t="shared" si="73"/>
        <v>800</v>
      </c>
    </row>
    <row r="244" spans="1:5">
      <c r="A244" s="6">
        <f t="shared" si="70"/>
        <v>231</v>
      </c>
      <c r="B244" s="8">
        <f t="shared" si="71"/>
        <v>34033.751546306798</v>
      </c>
      <c r="C244" s="8">
        <f t="shared" si="72"/>
        <v>170.16875773153399</v>
      </c>
      <c r="D244" s="8">
        <f t="shared" si="69"/>
        <v>629.83124226846599</v>
      </c>
      <c r="E244" s="8">
        <f t="shared" si="73"/>
        <v>800</v>
      </c>
    </row>
    <row r="245" spans="1:5">
      <c r="A245" s="6">
        <f t="shared" si="70"/>
        <v>232</v>
      </c>
      <c r="B245" s="8">
        <f t="shared" si="71"/>
        <v>33403.920304038329</v>
      </c>
      <c r="C245" s="8">
        <f t="shared" si="72"/>
        <v>167.01960152019163</v>
      </c>
      <c r="D245" s="8">
        <f t="shared" si="69"/>
        <v>632.9803984798084</v>
      </c>
      <c r="E245" s="8">
        <f t="shared" si="73"/>
        <v>800</v>
      </c>
    </row>
    <row r="246" spans="1:5">
      <c r="A246" s="6">
        <f t="shared" si="70"/>
        <v>233</v>
      </c>
      <c r="B246" s="8">
        <f t="shared" si="71"/>
        <v>32770.939905558524</v>
      </c>
      <c r="C246" s="8">
        <f t="shared" si="72"/>
        <v>163.8546995277926</v>
      </c>
      <c r="D246" s="8">
        <f t="shared" si="69"/>
        <v>636.1453004722074</v>
      </c>
      <c r="E246" s="8">
        <f t="shared" si="73"/>
        <v>800</v>
      </c>
    </row>
    <row r="247" spans="1:5">
      <c r="A247" s="6">
        <f t="shared" si="70"/>
        <v>234</v>
      </c>
      <c r="B247" s="8">
        <f t="shared" si="71"/>
        <v>32134.794605086317</v>
      </c>
      <c r="C247" s="8">
        <f t="shared" si="72"/>
        <v>160.67397302543159</v>
      </c>
      <c r="D247" s="8">
        <f t="shared" si="69"/>
        <v>639.32602697456844</v>
      </c>
      <c r="E247" s="8">
        <f t="shared" si="73"/>
        <v>800</v>
      </c>
    </row>
    <row r="248" spans="1:5">
      <c r="A248" s="6">
        <f t="shared" si="70"/>
        <v>235</v>
      </c>
      <c r="B248" s="8">
        <f t="shared" si="71"/>
        <v>31495.468578111748</v>
      </c>
      <c r="C248" s="8">
        <f t="shared" si="72"/>
        <v>157.47734289055873</v>
      </c>
      <c r="D248" s="8">
        <f t="shared" si="69"/>
        <v>642.5226571094413</v>
      </c>
      <c r="E248" s="8">
        <f t="shared" si="73"/>
        <v>800</v>
      </c>
    </row>
    <row r="249" spans="1:5">
      <c r="A249" s="6">
        <f t="shared" si="70"/>
        <v>236</v>
      </c>
      <c r="B249" s="8">
        <f t="shared" si="71"/>
        <v>30852.945921002305</v>
      </c>
      <c r="C249" s="8">
        <f t="shared" si="72"/>
        <v>154.26472960501152</v>
      </c>
      <c r="D249" s="8">
        <f t="shared" si="69"/>
        <v>645.73527039498845</v>
      </c>
      <c r="E249" s="8">
        <f t="shared" si="73"/>
        <v>800</v>
      </c>
    </row>
    <row r="250" spans="1:5">
      <c r="A250" s="6">
        <f t="shared" si="70"/>
        <v>237</v>
      </c>
      <c r="B250" s="8">
        <f t="shared" si="71"/>
        <v>30207.210650607318</v>
      </c>
      <c r="C250" s="8">
        <f t="shared" si="72"/>
        <v>151.03605325303658</v>
      </c>
      <c r="D250" s="8">
        <f t="shared" si="69"/>
        <v>648.96394674696342</v>
      </c>
      <c r="E250" s="8">
        <f t="shared" si="73"/>
        <v>800</v>
      </c>
    </row>
    <row r="251" spans="1:5">
      <c r="A251" s="6">
        <f t="shared" si="70"/>
        <v>238</v>
      </c>
      <c r="B251" s="8">
        <f t="shared" si="71"/>
        <v>29558.246703860354</v>
      </c>
      <c r="C251" s="8">
        <f t="shared" si="72"/>
        <v>147.79123351930176</v>
      </c>
      <c r="D251" s="8">
        <f t="shared" si="69"/>
        <v>652.20876648069827</v>
      </c>
      <c r="E251" s="8">
        <f t="shared" si="73"/>
        <v>800</v>
      </c>
    </row>
    <row r="252" spans="1:5">
      <c r="A252" s="6">
        <f t="shared" si="70"/>
        <v>239</v>
      </c>
      <c r="B252" s="8">
        <f t="shared" si="71"/>
        <v>28906.037937379657</v>
      </c>
      <c r="C252" s="8">
        <f t="shared" si="72"/>
        <v>144.5301896868983</v>
      </c>
      <c r="D252" s="8">
        <f t="shared" si="69"/>
        <v>655.46981031310168</v>
      </c>
      <c r="E252" s="8">
        <f t="shared" si="73"/>
        <v>800</v>
      </c>
    </row>
    <row r="253" spans="1:5">
      <c r="A253" s="6">
        <f t="shared" si="70"/>
        <v>240</v>
      </c>
      <c r="B253" s="8">
        <f t="shared" si="71"/>
        <v>28250.568127066555</v>
      </c>
      <c r="C253" s="8">
        <f t="shared" si="72"/>
        <v>141.25284063533277</v>
      </c>
      <c r="D253" s="8">
        <f t="shared" si="69"/>
        <v>658.74715936466725</v>
      </c>
      <c r="E253" s="8">
        <f t="shared" si="73"/>
        <v>800</v>
      </c>
    </row>
    <row r="254" spans="1:5">
      <c r="A254" s="6">
        <f t="shared" si="70"/>
        <v>241</v>
      </c>
      <c r="B254" s="8">
        <f t="shared" si="71"/>
        <v>27591.820967701889</v>
      </c>
      <c r="C254" s="8">
        <f t="shared" si="72"/>
        <v>137.95910483850943</v>
      </c>
      <c r="D254" s="8">
        <f t="shared" ref="D254:D269" si="74">IF(C254="","",E254-C254)</f>
        <v>662.04089516149054</v>
      </c>
      <c r="E254" s="8">
        <f t="shared" si="73"/>
        <v>800</v>
      </c>
    </row>
    <row r="255" spans="1:5">
      <c r="A255" s="6">
        <f t="shared" ref="A255:A270" si="75">IF(OR(B254=0,B254=""),"",A254+1)</f>
        <v>242</v>
      </c>
      <c r="B255" s="8">
        <f t="shared" ref="B255:B270" si="76">IF(B254="","",IF(AND(B254-D254=0,E254=0),"",B254-D254))</f>
        <v>26929.780072540398</v>
      </c>
      <c r="C255" s="8">
        <f t="shared" si="72"/>
        <v>134.64890036270199</v>
      </c>
      <c r="D255" s="8">
        <f t="shared" si="74"/>
        <v>665.35109963729803</v>
      </c>
      <c r="E255" s="8">
        <f t="shared" si="73"/>
        <v>800</v>
      </c>
    </row>
    <row r="256" spans="1:5">
      <c r="A256" s="6">
        <f t="shared" si="75"/>
        <v>243</v>
      </c>
      <c r="B256" s="8">
        <f t="shared" si="76"/>
        <v>26264.428972903101</v>
      </c>
      <c r="C256" s="8">
        <f t="shared" ref="C256:C271" si="77">IF(B256="","",B256*$E$3/$E$5)</f>
        <v>131.32214486451551</v>
      </c>
      <c r="D256" s="8">
        <f t="shared" si="74"/>
        <v>668.67785513548449</v>
      </c>
      <c r="E256" s="8">
        <f t="shared" ref="E256:E271" si="78">IF(B256="","",IF(B256+C256&gt;$E$7,$E$7,B256+C256))</f>
        <v>800</v>
      </c>
    </row>
    <row r="257" spans="1:5">
      <c r="A257" s="6">
        <f t="shared" si="75"/>
        <v>244</v>
      </c>
      <c r="B257" s="8">
        <f t="shared" si="76"/>
        <v>25595.751117767617</v>
      </c>
      <c r="C257" s="8">
        <f t="shared" si="77"/>
        <v>127.97875558883807</v>
      </c>
      <c r="D257" s="8">
        <f t="shared" si="74"/>
        <v>672.02124441116189</v>
      </c>
      <c r="E257" s="8">
        <f t="shared" si="78"/>
        <v>800</v>
      </c>
    </row>
    <row r="258" spans="1:5">
      <c r="A258" s="6">
        <f t="shared" si="75"/>
        <v>245</v>
      </c>
      <c r="B258" s="8">
        <f t="shared" si="76"/>
        <v>24923.729873356457</v>
      </c>
      <c r="C258" s="8">
        <f t="shared" si="77"/>
        <v>124.61864936678228</v>
      </c>
      <c r="D258" s="8">
        <f t="shared" si="74"/>
        <v>675.38135063321772</v>
      </c>
      <c r="E258" s="8">
        <f t="shared" si="78"/>
        <v>800</v>
      </c>
    </row>
    <row r="259" spans="1:5">
      <c r="A259" s="6">
        <f t="shared" si="75"/>
        <v>246</v>
      </c>
      <c r="B259" s="8">
        <f t="shared" si="76"/>
        <v>24248.348522723238</v>
      </c>
      <c r="C259" s="8">
        <f t="shared" si="77"/>
        <v>121.24174261361618</v>
      </c>
      <c r="D259" s="8">
        <f t="shared" si="74"/>
        <v>678.75825738638378</v>
      </c>
      <c r="E259" s="8">
        <f t="shared" si="78"/>
        <v>800</v>
      </c>
    </row>
    <row r="260" spans="1:5">
      <c r="A260" s="6">
        <f t="shared" si="75"/>
        <v>247</v>
      </c>
      <c r="B260" s="8">
        <f t="shared" si="76"/>
        <v>23569.590265336854</v>
      </c>
      <c r="C260" s="8">
        <f t="shared" si="77"/>
        <v>117.84795132668427</v>
      </c>
      <c r="D260" s="8">
        <f t="shared" si="74"/>
        <v>682.15204867331568</v>
      </c>
      <c r="E260" s="8">
        <f t="shared" si="78"/>
        <v>800</v>
      </c>
    </row>
    <row r="261" spans="1:5">
      <c r="A261" s="6">
        <f t="shared" si="75"/>
        <v>248</v>
      </c>
      <c r="B261" s="8">
        <f t="shared" si="76"/>
        <v>22887.438216663537</v>
      </c>
      <c r="C261" s="8">
        <f t="shared" si="77"/>
        <v>114.43719108331767</v>
      </c>
      <c r="D261" s="8">
        <f t="shared" si="74"/>
        <v>685.56280891668234</v>
      </c>
      <c r="E261" s="8">
        <f t="shared" si="78"/>
        <v>800</v>
      </c>
    </row>
    <row r="262" spans="1:5">
      <c r="A262" s="6">
        <f t="shared" si="75"/>
        <v>249</v>
      </c>
      <c r="B262" s="8">
        <f t="shared" si="76"/>
        <v>22201.875407746855</v>
      </c>
      <c r="C262" s="8">
        <f t="shared" si="77"/>
        <v>111.00937703873427</v>
      </c>
      <c r="D262" s="8">
        <f t="shared" si="74"/>
        <v>688.99062296126567</v>
      </c>
      <c r="E262" s="8">
        <f t="shared" si="78"/>
        <v>800</v>
      </c>
    </row>
    <row r="263" spans="1:5">
      <c r="A263" s="6">
        <f t="shared" si="75"/>
        <v>250</v>
      </c>
      <c r="B263" s="8">
        <f t="shared" si="76"/>
        <v>21512.88478478559</v>
      </c>
      <c r="C263" s="8">
        <f t="shared" si="77"/>
        <v>107.56442392392795</v>
      </c>
      <c r="D263" s="8">
        <f t="shared" si="74"/>
        <v>692.43557607607204</v>
      </c>
      <c r="E263" s="8">
        <f t="shared" si="78"/>
        <v>800</v>
      </c>
    </row>
    <row r="264" spans="1:5">
      <c r="A264" s="6">
        <f t="shared" si="75"/>
        <v>251</v>
      </c>
      <c r="B264" s="8">
        <f t="shared" si="76"/>
        <v>20820.449208709517</v>
      </c>
      <c r="C264" s="8">
        <f t="shared" si="77"/>
        <v>104.10224604354757</v>
      </c>
      <c r="D264" s="8">
        <f t="shared" si="74"/>
        <v>695.89775395645245</v>
      </c>
      <c r="E264" s="8">
        <f t="shared" si="78"/>
        <v>800</v>
      </c>
    </row>
    <row r="265" spans="1:5">
      <c r="A265" s="6">
        <f t="shared" si="75"/>
        <v>252</v>
      </c>
      <c r="B265" s="8">
        <f t="shared" si="76"/>
        <v>20124.551454753066</v>
      </c>
      <c r="C265" s="8">
        <f t="shared" si="77"/>
        <v>100.62275727376533</v>
      </c>
      <c r="D265" s="8">
        <f t="shared" si="74"/>
        <v>699.37724272623473</v>
      </c>
      <c r="E265" s="8">
        <f t="shared" si="78"/>
        <v>800</v>
      </c>
    </row>
    <row r="266" spans="1:5">
      <c r="A266" s="6">
        <f t="shared" si="75"/>
        <v>253</v>
      </c>
      <c r="B266" s="8">
        <f t="shared" si="76"/>
        <v>19425.174212026832</v>
      </c>
      <c r="C266" s="8">
        <f t="shared" si="77"/>
        <v>97.125871060134159</v>
      </c>
      <c r="D266" s="8">
        <f t="shared" si="74"/>
        <v>702.87412893986584</v>
      </c>
      <c r="E266" s="8">
        <f t="shared" si="78"/>
        <v>800</v>
      </c>
    </row>
    <row r="267" spans="1:5">
      <c r="A267" s="6">
        <f t="shared" si="75"/>
        <v>254</v>
      </c>
      <c r="B267" s="8">
        <f t="shared" si="76"/>
        <v>18722.300083086964</v>
      </c>
      <c r="C267" s="8">
        <f t="shared" si="77"/>
        <v>93.611500415434818</v>
      </c>
      <c r="D267" s="8">
        <f t="shared" si="74"/>
        <v>706.38849958456512</v>
      </c>
      <c r="E267" s="8">
        <f t="shared" si="78"/>
        <v>800</v>
      </c>
    </row>
    <row r="268" spans="1:5">
      <c r="A268" s="6">
        <f t="shared" si="75"/>
        <v>255</v>
      </c>
      <c r="B268" s="8">
        <f t="shared" si="76"/>
        <v>18015.911583502399</v>
      </c>
      <c r="C268" s="8">
        <f t="shared" si="77"/>
        <v>90.079557917511991</v>
      </c>
      <c r="D268" s="8">
        <f t="shared" si="74"/>
        <v>709.92044208248797</v>
      </c>
      <c r="E268" s="8">
        <f t="shared" si="78"/>
        <v>800</v>
      </c>
    </row>
    <row r="269" spans="1:5">
      <c r="A269" s="6">
        <f t="shared" si="75"/>
        <v>256</v>
      </c>
      <c r="B269" s="8">
        <f t="shared" si="76"/>
        <v>17305.991141419912</v>
      </c>
      <c r="C269" s="8">
        <f t="shared" si="77"/>
        <v>86.529955707099546</v>
      </c>
      <c r="D269" s="8">
        <f t="shared" si="74"/>
        <v>713.47004429290041</v>
      </c>
      <c r="E269" s="8">
        <f t="shared" si="78"/>
        <v>800</v>
      </c>
    </row>
    <row r="270" spans="1:5">
      <c r="A270" s="6">
        <f t="shared" si="75"/>
        <v>257</v>
      </c>
      <c r="B270" s="8">
        <f t="shared" si="76"/>
        <v>16592.521097127013</v>
      </c>
      <c r="C270" s="8">
        <f t="shared" si="77"/>
        <v>82.962605485635066</v>
      </c>
      <c r="D270" s="8">
        <f t="shared" ref="D270:D285" si="79">IF(C270="","",E270-C270)</f>
        <v>717.03739451436491</v>
      </c>
      <c r="E270" s="8">
        <f t="shared" si="78"/>
        <v>800</v>
      </c>
    </row>
    <row r="271" spans="1:5">
      <c r="A271" s="6">
        <f t="shared" ref="A271:A286" si="80">IF(OR(B270=0,B270=""),"",A270+1)</f>
        <v>258</v>
      </c>
      <c r="B271" s="8">
        <f t="shared" ref="B271:B286" si="81">IF(B270="","",IF(AND(B270-D270=0,E270=0),"",B270-D270))</f>
        <v>15875.483702612648</v>
      </c>
      <c r="C271" s="8">
        <f t="shared" si="77"/>
        <v>79.377418513063233</v>
      </c>
      <c r="D271" s="8">
        <f t="shared" si="79"/>
        <v>720.62258148693672</v>
      </c>
      <c r="E271" s="8">
        <f t="shared" si="78"/>
        <v>800</v>
      </c>
    </row>
    <row r="272" spans="1:5">
      <c r="A272" s="6">
        <f t="shared" si="80"/>
        <v>259</v>
      </c>
      <c r="B272" s="8">
        <f t="shared" si="81"/>
        <v>15154.861121125712</v>
      </c>
      <c r="C272" s="8">
        <f t="shared" ref="C272:C287" si="82">IF(B272="","",B272*$E$3/$E$5)</f>
        <v>75.774305605628555</v>
      </c>
      <c r="D272" s="8">
        <f t="shared" si="79"/>
        <v>724.22569439437143</v>
      </c>
      <c r="E272" s="8">
        <f t="shared" ref="E272:E287" si="83">IF(B272="","",IF(B272+C272&gt;$E$7,$E$7,B272+C272))</f>
        <v>800</v>
      </c>
    </row>
    <row r="273" spans="1:5">
      <c r="A273" s="6">
        <f t="shared" si="80"/>
        <v>260</v>
      </c>
      <c r="B273" s="8">
        <f t="shared" si="81"/>
        <v>14430.63542673134</v>
      </c>
      <c r="C273" s="8">
        <f t="shared" si="82"/>
        <v>72.153177133656698</v>
      </c>
      <c r="D273" s="8">
        <f t="shared" si="79"/>
        <v>727.84682286634325</v>
      </c>
      <c r="E273" s="8">
        <f t="shared" si="83"/>
        <v>800</v>
      </c>
    </row>
    <row r="274" spans="1:5">
      <c r="A274" s="6">
        <f t="shared" si="80"/>
        <v>261</v>
      </c>
      <c r="B274" s="8">
        <f t="shared" si="81"/>
        <v>13702.788603864996</v>
      </c>
      <c r="C274" s="8">
        <f t="shared" si="82"/>
        <v>68.513943019324969</v>
      </c>
      <c r="D274" s="8">
        <f t="shared" si="79"/>
        <v>731.48605698067502</v>
      </c>
      <c r="E274" s="8">
        <f t="shared" si="83"/>
        <v>800</v>
      </c>
    </row>
    <row r="275" spans="1:5">
      <c r="A275" s="6">
        <f t="shared" si="80"/>
        <v>262</v>
      </c>
      <c r="B275" s="8">
        <f t="shared" si="81"/>
        <v>12971.302546884321</v>
      </c>
      <c r="C275" s="8">
        <f t="shared" si="82"/>
        <v>64.856512734421599</v>
      </c>
      <c r="D275" s="8">
        <f t="shared" si="79"/>
        <v>735.14348726557841</v>
      </c>
      <c r="E275" s="8">
        <f t="shared" si="83"/>
        <v>800</v>
      </c>
    </row>
    <row r="276" spans="1:5">
      <c r="A276" s="6">
        <f t="shared" si="80"/>
        <v>263</v>
      </c>
      <c r="B276" s="8">
        <f t="shared" si="81"/>
        <v>12236.159059618742</v>
      </c>
      <c r="C276" s="8">
        <f t="shared" si="82"/>
        <v>61.180795298093706</v>
      </c>
      <c r="D276" s="8">
        <f t="shared" si="79"/>
        <v>738.8192047019063</v>
      </c>
      <c r="E276" s="8">
        <f t="shared" si="83"/>
        <v>800</v>
      </c>
    </row>
    <row r="277" spans="1:5">
      <c r="A277" s="6">
        <f t="shared" si="80"/>
        <v>264</v>
      </c>
      <c r="B277" s="8">
        <f t="shared" si="81"/>
        <v>11497.339854916836</v>
      </c>
      <c r="C277" s="8">
        <f t="shared" si="82"/>
        <v>57.486699274584176</v>
      </c>
      <c r="D277" s="8">
        <f t="shared" si="79"/>
        <v>742.51330072541577</v>
      </c>
      <c r="E277" s="8">
        <f t="shared" si="83"/>
        <v>800</v>
      </c>
    </row>
    <row r="278" spans="1:5">
      <c r="A278" s="6">
        <f t="shared" si="80"/>
        <v>265</v>
      </c>
      <c r="B278" s="8">
        <f t="shared" si="81"/>
        <v>10754.826554191421</v>
      </c>
      <c r="C278" s="8">
        <f t="shared" si="82"/>
        <v>53.774132770957102</v>
      </c>
      <c r="D278" s="8">
        <f t="shared" si="79"/>
        <v>746.22586722904293</v>
      </c>
      <c r="E278" s="8">
        <f t="shared" si="83"/>
        <v>800</v>
      </c>
    </row>
    <row r="279" spans="1:5">
      <c r="A279" s="6">
        <f t="shared" si="80"/>
        <v>266</v>
      </c>
      <c r="B279" s="8">
        <f t="shared" si="81"/>
        <v>10008.600686962378</v>
      </c>
      <c r="C279" s="8">
        <f t="shared" si="82"/>
        <v>50.043003434811887</v>
      </c>
      <c r="D279" s="8">
        <f t="shared" si="79"/>
        <v>749.95699656518809</v>
      </c>
      <c r="E279" s="8">
        <f t="shared" si="83"/>
        <v>800</v>
      </c>
    </row>
    <row r="280" spans="1:5">
      <c r="A280" s="6">
        <f t="shared" si="80"/>
        <v>267</v>
      </c>
      <c r="B280" s="8">
        <f t="shared" si="81"/>
        <v>9258.6436903971899</v>
      </c>
      <c r="C280" s="8">
        <f t="shared" si="82"/>
        <v>46.29321845198595</v>
      </c>
      <c r="D280" s="8">
        <f t="shared" si="79"/>
        <v>753.70678154801408</v>
      </c>
      <c r="E280" s="8">
        <f t="shared" si="83"/>
        <v>800</v>
      </c>
    </row>
    <row r="281" spans="1:5">
      <c r="A281" s="6">
        <f t="shared" si="80"/>
        <v>268</v>
      </c>
      <c r="B281" s="8">
        <f t="shared" si="81"/>
        <v>8504.9369088491767</v>
      </c>
      <c r="C281" s="8">
        <f t="shared" si="82"/>
        <v>42.524684544245879</v>
      </c>
      <c r="D281" s="8">
        <f t="shared" si="79"/>
        <v>757.47531545575407</v>
      </c>
      <c r="E281" s="8">
        <f t="shared" si="83"/>
        <v>800</v>
      </c>
    </row>
    <row r="282" spans="1:5">
      <c r="A282" s="6">
        <f t="shared" si="80"/>
        <v>269</v>
      </c>
      <c r="B282" s="8">
        <f t="shared" si="81"/>
        <v>7747.4615933934228</v>
      </c>
      <c r="C282" s="8">
        <f t="shared" si="82"/>
        <v>38.737307966967116</v>
      </c>
      <c r="D282" s="8">
        <f t="shared" si="79"/>
        <v>761.26269203303286</v>
      </c>
      <c r="E282" s="8">
        <f t="shared" si="83"/>
        <v>800</v>
      </c>
    </row>
    <row r="283" spans="1:5">
      <c r="A283" s="6">
        <f t="shared" si="80"/>
        <v>270</v>
      </c>
      <c r="B283" s="8">
        <f t="shared" si="81"/>
        <v>6986.1989013603898</v>
      </c>
      <c r="C283" s="8">
        <f t="shared" si="82"/>
        <v>34.930994506801945</v>
      </c>
      <c r="D283" s="8">
        <f t="shared" si="79"/>
        <v>765.06900549319801</v>
      </c>
      <c r="E283" s="8">
        <f t="shared" si="83"/>
        <v>800</v>
      </c>
    </row>
    <row r="284" spans="1:5">
      <c r="A284" s="6">
        <f t="shared" si="80"/>
        <v>271</v>
      </c>
      <c r="B284" s="8">
        <f t="shared" si="81"/>
        <v>6221.1298958671914</v>
      </c>
      <c r="C284" s="8">
        <f t="shared" si="82"/>
        <v>31.105649479335955</v>
      </c>
      <c r="D284" s="8">
        <f t="shared" si="79"/>
        <v>768.89435052066403</v>
      </c>
      <c r="E284" s="8">
        <f t="shared" si="83"/>
        <v>800</v>
      </c>
    </row>
    <row r="285" spans="1:5">
      <c r="A285" s="6">
        <f t="shared" si="80"/>
        <v>272</v>
      </c>
      <c r="B285" s="8">
        <f t="shared" si="81"/>
        <v>5452.235545346527</v>
      </c>
      <c r="C285" s="8">
        <f t="shared" si="82"/>
        <v>27.261177726732637</v>
      </c>
      <c r="D285" s="8">
        <f t="shared" si="79"/>
        <v>772.73882227326737</v>
      </c>
      <c r="E285" s="8">
        <f t="shared" si="83"/>
        <v>800</v>
      </c>
    </row>
    <row r="286" spans="1:5">
      <c r="A286" s="6">
        <f t="shared" si="80"/>
        <v>273</v>
      </c>
      <c r="B286" s="8">
        <f t="shared" si="81"/>
        <v>4679.49672307326</v>
      </c>
      <c r="C286" s="8">
        <f t="shared" si="82"/>
        <v>23.397483615366298</v>
      </c>
      <c r="D286" s="8">
        <f t="shared" ref="D286:D301" si="84">IF(C286="","",E286-C286)</f>
        <v>776.60251638463365</v>
      </c>
      <c r="E286" s="8">
        <f t="shared" si="83"/>
        <v>800</v>
      </c>
    </row>
    <row r="287" spans="1:5">
      <c r="A287" s="6">
        <f t="shared" ref="A287:A302" si="85">IF(OR(B286=0,B286=""),"",A286+1)</f>
        <v>274</v>
      </c>
      <c r="B287" s="8">
        <f t="shared" ref="B287:B302" si="86">IF(B286="","",IF(AND(B286-D286=0,E286=0),"",B286-D286))</f>
        <v>3902.8942066886266</v>
      </c>
      <c r="C287" s="8">
        <f t="shared" si="82"/>
        <v>19.514471033443133</v>
      </c>
      <c r="D287" s="8">
        <f t="shared" si="84"/>
        <v>780.4855289665569</v>
      </c>
      <c r="E287" s="8">
        <f t="shared" si="83"/>
        <v>800</v>
      </c>
    </row>
    <row r="288" spans="1:5">
      <c r="A288" s="6">
        <f t="shared" si="85"/>
        <v>275</v>
      </c>
      <c r="B288" s="8">
        <f t="shared" si="86"/>
        <v>3122.4086777220696</v>
      </c>
      <c r="C288" s="8">
        <f t="shared" ref="C288:C303" si="87">IF(B288="","",B288*$E$3/$E$5)</f>
        <v>15.612043388610347</v>
      </c>
      <c r="D288" s="8">
        <f t="shared" si="84"/>
        <v>784.38795661138965</v>
      </c>
      <c r="E288" s="8">
        <f t="shared" ref="E288:E303" si="88">IF(B288="","",IF(B288+C288&gt;$E$7,$E$7,B288+C288))</f>
        <v>800</v>
      </c>
    </row>
    <row r="289" spans="1:5">
      <c r="A289" s="6">
        <f t="shared" si="85"/>
        <v>276</v>
      </c>
      <c r="B289" s="8">
        <f t="shared" si="86"/>
        <v>2338.0207211106799</v>
      </c>
      <c r="C289" s="8">
        <f t="shared" si="87"/>
        <v>11.690103605553398</v>
      </c>
      <c r="D289" s="8">
        <f t="shared" si="84"/>
        <v>788.30989639444658</v>
      </c>
      <c r="E289" s="8">
        <f t="shared" si="88"/>
        <v>800</v>
      </c>
    </row>
    <row r="290" spans="1:5">
      <c r="A290" s="6">
        <f t="shared" si="85"/>
        <v>277</v>
      </c>
      <c r="B290" s="8">
        <f t="shared" si="86"/>
        <v>1549.7108247162332</v>
      </c>
      <c r="C290" s="8">
        <f t="shared" si="87"/>
        <v>7.7485541235811652</v>
      </c>
      <c r="D290" s="8">
        <f t="shared" si="84"/>
        <v>792.25144587641887</v>
      </c>
      <c r="E290" s="8">
        <f t="shared" si="88"/>
        <v>800</v>
      </c>
    </row>
    <row r="291" spans="1:5">
      <c r="A291" s="6">
        <f t="shared" si="85"/>
        <v>278</v>
      </c>
      <c r="B291" s="8">
        <f t="shared" si="86"/>
        <v>757.45937883981435</v>
      </c>
      <c r="C291" s="8">
        <f t="shared" si="87"/>
        <v>3.7872968941990717</v>
      </c>
      <c r="D291" s="8">
        <f t="shared" si="84"/>
        <v>757.45937883981435</v>
      </c>
      <c r="E291" s="8">
        <f t="shared" si="88"/>
        <v>761.24667573401337</v>
      </c>
    </row>
    <row r="292" spans="1:5">
      <c r="A292" s="6">
        <f t="shared" si="85"/>
        <v>279</v>
      </c>
      <c r="B292" s="8">
        <f t="shared" si="86"/>
        <v>0</v>
      </c>
      <c r="C292" s="8">
        <f t="shared" si="87"/>
        <v>0</v>
      </c>
      <c r="D292" s="8">
        <f t="shared" si="84"/>
        <v>0</v>
      </c>
      <c r="E292" s="8">
        <f t="shared" si="88"/>
        <v>0</v>
      </c>
    </row>
    <row r="293" spans="1:5">
      <c r="A293" s="6" t="str">
        <f t="shared" si="85"/>
        <v/>
      </c>
      <c r="B293" s="8" t="str">
        <f t="shared" si="86"/>
        <v/>
      </c>
      <c r="C293" s="8" t="str">
        <f t="shared" si="87"/>
        <v/>
      </c>
      <c r="D293" s="8" t="str">
        <f t="shared" si="84"/>
        <v/>
      </c>
      <c r="E293" s="8" t="str">
        <f t="shared" si="88"/>
        <v/>
      </c>
    </row>
    <row r="294" spans="1:5">
      <c r="A294" s="6" t="str">
        <f t="shared" si="85"/>
        <v/>
      </c>
      <c r="B294" s="8" t="str">
        <f t="shared" si="86"/>
        <v/>
      </c>
      <c r="C294" s="8" t="str">
        <f t="shared" si="87"/>
        <v/>
      </c>
      <c r="D294" s="8" t="str">
        <f t="shared" si="84"/>
        <v/>
      </c>
      <c r="E294" s="8" t="str">
        <f t="shared" si="88"/>
        <v/>
      </c>
    </row>
    <row r="295" spans="1:5">
      <c r="A295" s="6" t="str">
        <f t="shared" si="85"/>
        <v/>
      </c>
      <c r="B295" s="8" t="str">
        <f t="shared" si="86"/>
        <v/>
      </c>
      <c r="C295" s="8" t="str">
        <f t="shared" si="87"/>
        <v/>
      </c>
      <c r="D295" s="8" t="str">
        <f t="shared" si="84"/>
        <v/>
      </c>
      <c r="E295" s="8" t="str">
        <f t="shared" si="88"/>
        <v/>
      </c>
    </row>
    <row r="296" spans="1:5">
      <c r="A296" s="6" t="str">
        <f t="shared" si="85"/>
        <v/>
      </c>
      <c r="B296" s="8" t="str">
        <f t="shared" si="86"/>
        <v/>
      </c>
      <c r="C296" s="8" t="str">
        <f t="shared" si="87"/>
        <v/>
      </c>
      <c r="D296" s="8" t="str">
        <f t="shared" si="84"/>
        <v/>
      </c>
      <c r="E296" s="8" t="str">
        <f t="shared" si="88"/>
        <v/>
      </c>
    </row>
    <row r="297" spans="1:5">
      <c r="A297" s="6" t="str">
        <f t="shared" si="85"/>
        <v/>
      </c>
      <c r="B297" s="8" t="str">
        <f t="shared" si="86"/>
        <v/>
      </c>
      <c r="C297" s="8" t="str">
        <f t="shared" si="87"/>
        <v/>
      </c>
      <c r="D297" s="8" t="str">
        <f t="shared" si="84"/>
        <v/>
      </c>
      <c r="E297" s="8" t="str">
        <f t="shared" si="88"/>
        <v/>
      </c>
    </row>
    <row r="298" spans="1:5">
      <c r="A298" s="6" t="str">
        <f t="shared" si="85"/>
        <v/>
      </c>
      <c r="B298" s="8" t="str">
        <f t="shared" si="86"/>
        <v/>
      </c>
      <c r="C298" s="8" t="str">
        <f t="shared" si="87"/>
        <v/>
      </c>
      <c r="D298" s="8" t="str">
        <f t="shared" si="84"/>
        <v/>
      </c>
      <c r="E298" s="8" t="str">
        <f t="shared" si="88"/>
        <v/>
      </c>
    </row>
    <row r="299" spans="1:5">
      <c r="A299" s="6" t="str">
        <f t="shared" si="85"/>
        <v/>
      </c>
      <c r="B299" s="8" t="str">
        <f t="shared" si="86"/>
        <v/>
      </c>
      <c r="C299" s="8" t="str">
        <f t="shared" si="87"/>
        <v/>
      </c>
      <c r="D299" s="8" t="str">
        <f t="shared" si="84"/>
        <v/>
      </c>
      <c r="E299" s="8" t="str">
        <f t="shared" si="88"/>
        <v/>
      </c>
    </row>
    <row r="300" spans="1:5">
      <c r="A300" s="6" t="str">
        <f t="shared" si="85"/>
        <v/>
      </c>
      <c r="B300" s="8" t="str">
        <f t="shared" si="86"/>
        <v/>
      </c>
      <c r="C300" s="8" t="str">
        <f t="shared" si="87"/>
        <v/>
      </c>
      <c r="D300" s="8" t="str">
        <f t="shared" si="84"/>
        <v/>
      </c>
      <c r="E300" s="8" t="str">
        <f t="shared" si="88"/>
        <v/>
      </c>
    </row>
    <row r="301" spans="1:5">
      <c r="A301" s="6" t="str">
        <f t="shared" si="85"/>
        <v/>
      </c>
      <c r="B301" s="8" t="str">
        <f t="shared" si="86"/>
        <v/>
      </c>
      <c r="C301" s="8" t="str">
        <f t="shared" si="87"/>
        <v/>
      </c>
      <c r="D301" s="8" t="str">
        <f t="shared" si="84"/>
        <v/>
      </c>
      <c r="E301" s="8" t="str">
        <f t="shared" si="88"/>
        <v/>
      </c>
    </row>
    <row r="302" spans="1:5">
      <c r="A302" s="6" t="str">
        <f t="shared" si="85"/>
        <v/>
      </c>
      <c r="B302" s="8" t="str">
        <f t="shared" si="86"/>
        <v/>
      </c>
      <c r="C302" s="8" t="str">
        <f t="shared" si="87"/>
        <v/>
      </c>
      <c r="D302" s="8" t="str">
        <f t="shared" ref="D302:D317" si="89">IF(C302="","",E302-C302)</f>
        <v/>
      </c>
      <c r="E302" s="8" t="str">
        <f t="shared" si="88"/>
        <v/>
      </c>
    </row>
    <row r="303" spans="1:5">
      <c r="A303" s="6" t="str">
        <f t="shared" ref="A303:A318" si="90">IF(OR(B302=0,B302=""),"",A302+1)</f>
        <v/>
      </c>
      <c r="B303" s="8" t="str">
        <f t="shared" ref="B303:B318" si="91">IF(B302="","",IF(AND(B302-D302=0,E302=0),"",B302-D302))</f>
        <v/>
      </c>
      <c r="C303" s="8" t="str">
        <f t="shared" si="87"/>
        <v/>
      </c>
      <c r="D303" s="8" t="str">
        <f t="shared" si="89"/>
        <v/>
      </c>
      <c r="E303" s="8" t="str">
        <f t="shared" si="88"/>
        <v/>
      </c>
    </row>
    <row r="304" spans="1:5">
      <c r="A304" s="6" t="str">
        <f t="shared" si="90"/>
        <v/>
      </c>
      <c r="B304" s="8" t="str">
        <f t="shared" si="91"/>
        <v/>
      </c>
      <c r="C304" s="8" t="str">
        <f t="shared" ref="C304:C319" si="92">IF(B304="","",B304*$E$3/$E$5)</f>
        <v/>
      </c>
      <c r="D304" s="8" t="str">
        <f t="shared" si="89"/>
        <v/>
      </c>
      <c r="E304" s="8" t="str">
        <f t="shared" ref="E304:E319" si="93">IF(B304="","",IF(B304+C304&gt;$E$7,$E$7,B304+C304))</f>
        <v/>
      </c>
    </row>
    <row r="305" spans="1:5">
      <c r="A305" s="6" t="str">
        <f t="shared" si="90"/>
        <v/>
      </c>
      <c r="B305" s="8" t="str">
        <f t="shared" si="91"/>
        <v/>
      </c>
      <c r="C305" s="8" t="str">
        <f t="shared" si="92"/>
        <v/>
      </c>
      <c r="D305" s="8" t="str">
        <f t="shared" si="89"/>
        <v/>
      </c>
      <c r="E305" s="8" t="str">
        <f t="shared" si="93"/>
        <v/>
      </c>
    </row>
    <row r="306" spans="1:5">
      <c r="A306" s="6" t="str">
        <f t="shared" si="90"/>
        <v/>
      </c>
      <c r="B306" s="8" t="str">
        <f t="shared" si="91"/>
        <v/>
      </c>
      <c r="C306" s="8" t="str">
        <f t="shared" si="92"/>
        <v/>
      </c>
      <c r="D306" s="8" t="str">
        <f t="shared" si="89"/>
        <v/>
      </c>
      <c r="E306" s="8" t="str">
        <f t="shared" si="93"/>
        <v/>
      </c>
    </row>
    <row r="307" spans="1:5">
      <c r="A307" s="6" t="str">
        <f t="shared" si="90"/>
        <v/>
      </c>
      <c r="B307" s="8" t="str">
        <f t="shared" si="91"/>
        <v/>
      </c>
      <c r="C307" s="8" t="str">
        <f t="shared" si="92"/>
        <v/>
      </c>
      <c r="D307" s="8" t="str">
        <f t="shared" si="89"/>
        <v/>
      </c>
      <c r="E307" s="8" t="str">
        <f t="shared" si="93"/>
        <v/>
      </c>
    </row>
    <row r="308" spans="1:5">
      <c r="A308" s="6" t="str">
        <f t="shared" si="90"/>
        <v/>
      </c>
      <c r="B308" s="8" t="str">
        <f t="shared" si="91"/>
        <v/>
      </c>
      <c r="C308" s="8" t="str">
        <f t="shared" si="92"/>
        <v/>
      </c>
      <c r="D308" s="8" t="str">
        <f t="shared" si="89"/>
        <v/>
      </c>
      <c r="E308" s="8" t="str">
        <f t="shared" si="93"/>
        <v/>
      </c>
    </row>
    <row r="309" spans="1:5">
      <c r="A309" s="6" t="str">
        <f t="shared" si="90"/>
        <v/>
      </c>
      <c r="B309" s="8" t="str">
        <f t="shared" si="91"/>
        <v/>
      </c>
      <c r="C309" s="8" t="str">
        <f t="shared" si="92"/>
        <v/>
      </c>
      <c r="D309" s="8" t="str">
        <f t="shared" si="89"/>
        <v/>
      </c>
      <c r="E309" s="8" t="str">
        <f t="shared" si="93"/>
        <v/>
      </c>
    </row>
    <row r="310" spans="1:5">
      <c r="A310" s="6" t="str">
        <f t="shared" si="90"/>
        <v/>
      </c>
      <c r="B310" s="8" t="str">
        <f t="shared" si="91"/>
        <v/>
      </c>
      <c r="C310" s="8" t="str">
        <f t="shared" si="92"/>
        <v/>
      </c>
      <c r="D310" s="8" t="str">
        <f t="shared" si="89"/>
        <v/>
      </c>
      <c r="E310" s="8" t="str">
        <f t="shared" si="93"/>
        <v/>
      </c>
    </row>
    <row r="311" spans="1:5">
      <c r="A311" s="6" t="str">
        <f t="shared" si="90"/>
        <v/>
      </c>
      <c r="B311" s="8" t="str">
        <f t="shared" si="91"/>
        <v/>
      </c>
      <c r="C311" s="8" t="str">
        <f t="shared" si="92"/>
        <v/>
      </c>
      <c r="D311" s="8" t="str">
        <f t="shared" si="89"/>
        <v/>
      </c>
      <c r="E311" s="8" t="str">
        <f t="shared" si="93"/>
        <v/>
      </c>
    </row>
    <row r="312" spans="1:5">
      <c r="A312" s="6" t="str">
        <f t="shared" si="90"/>
        <v/>
      </c>
      <c r="B312" s="8" t="str">
        <f t="shared" si="91"/>
        <v/>
      </c>
      <c r="C312" s="8" t="str">
        <f t="shared" si="92"/>
        <v/>
      </c>
      <c r="D312" s="8" t="str">
        <f t="shared" si="89"/>
        <v/>
      </c>
      <c r="E312" s="8" t="str">
        <f t="shared" si="93"/>
        <v/>
      </c>
    </row>
    <row r="313" spans="1:5">
      <c r="A313" s="6" t="str">
        <f t="shared" si="90"/>
        <v/>
      </c>
      <c r="B313" s="8" t="str">
        <f t="shared" si="91"/>
        <v/>
      </c>
      <c r="C313" s="8" t="str">
        <f t="shared" si="92"/>
        <v/>
      </c>
      <c r="D313" s="8" t="str">
        <f t="shared" si="89"/>
        <v/>
      </c>
      <c r="E313" s="8" t="str">
        <f t="shared" si="93"/>
        <v/>
      </c>
    </row>
    <row r="314" spans="1:5">
      <c r="A314" s="6" t="str">
        <f t="shared" si="90"/>
        <v/>
      </c>
      <c r="B314" s="8" t="str">
        <f t="shared" si="91"/>
        <v/>
      </c>
      <c r="C314" s="8" t="str">
        <f t="shared" si="92"/>
        <v/>
      </c>
      <c r="D314" s="8" t="str">
        <f t="shared" si="89"/>
        <v/>
      </c>
      <c r="E314" s="8" t="str">
        <f t="shared" si="93"/>
        <v/>
      </c>
    </row>
    <row r="315" spans="1:5">
      <c r="A315" s="6" t="str">
        <f t="shared" si="90"/>
        <v/>
      </c>
      <c r="B315" s="8" t="str">
        <f t="shared" si="91"/>
        <v/>
      </c>
      <c r="C315" s="8" t="str">
        <f t="shared" si="92"/>
        <v/>
      </c>
      <c r="D315" s="8" t="str">
        <f t="shared" si="89"/>
        <v/>
      </c>
      <c r="E315" s="8" t="str">
        <f t="shared" si="93"/>
        <v/>
      </c>
    </row>
    <row r="316" spans="1:5">
      <c r="A316" s="6" t="str">
        <f t="shared" si="90"/>
        <v/>
      </c>
      <c r="B316" s="8" t="str">
        <f t="shared" si="91"/>
        <v/>
      </c>
      <c r="C316" s="8" t="str">
        <f t="shared" si="92"/>
        <v/>
      </c>
      <c r="D316" s="8" t="str">
        <f t="shared" si="89"/>
        <v/>
      </c>
      <c r="E316" s="8" t="str">
        <f t="shared" si="93"/>
        <v/>
      </c>
    </row>
    <row r="317" spans="1:5">
      <c r="A317" s="6" t="str">
        <f t="shared" si="90"/>
        <v/>
      </c>
      <c r="B317" s="8" t="str">
        <f t="shared" si="91"/>
        <v/>
      </c>
      <c r="C317" s="8" t="str">
        <f t="shared" si="92"/>
        <v/>
      </c>
      <c r="D317" s="8" t="str">
        <f t="shared" si="89"/>
        <v/>
      </c>
      <c r="E317" s="8" t="str">
        <f t="shared" si="93"/>
        <v/>
      </c>
    </row>
    <row r="318" spans="1:5">
      <c r="A318" s="6" t="str">
        <f t="shared" si="90"/>
        <v/>
      </c>
      <c r="B318" s="8" t="str">
        <f t="shared" si="91"/>
        <v/>
      </c>
      <c r="C318" s="8" t="str">
        <f t="shared" si="92"/>
        <v/>
      </c>
      <c r="D318" s="8" t="str">
        <f t="shared" ref="D318:D333" si="94">IF(C318="","",E318-C318)</f>
        <v/>
      </c>
      <c r="E318" s="8" t="str">
        <f t="shared" si="93"/>
        <v/>
      </c>
    </row>
    <row r="319" spans="1:5">
      <c r="A319" s="6" t="str">
        <f t="shared" ref="A319:A334" si="95">IF(OR(B318=0,B318=""),"",A318+1)</f>
        <v/>
      </c>
      <c r="B319" s="8" t="str">
        <f t="shared" ref="B319:B334" si="96">IF(B318="","",IF(AND(B318-D318=0,E318=0),"",B318-D318))</f>
        <v/>
      </c>
      <c r="C319" s="8" t="str">
        <f t="shared" si="92"/>
        <v/>
      </c>
      <c r="D319" s="8" t="str">
        <f t="shared" si="94"/>
        <v/>
      </c>
      <c r="E319" s="8" t="str">
        <f t="shared" si="93"/>
        <v/>
      </c>
    </row>
    <row r="320" spans="1:5">
      <c r="A320" s="6" t="str">
        <f t="shared" si="95"/>
        <v/>
      </c>
      <c r="B320" s="8" t="str">
        <f t="shared" si="96"/>
        <v/>
      </c>
      <c r="C320" s="8" t="str">
        <f t="shared" ref="C320:C335" si="97">IF(B320="","",B320*$E$3/$E$5)</f>
        <v/>
      </c>
      <c r="D320" s="8" t="str">
        <f t="shared" si="94"/>
        <v/>
      </c>
      <c r="E320" s="8" t="str">
        <f t="shared" ref="E320:E335" si="98">IF(B320="","",IF(B320+C320&gt;$E$7,$E$7,B320+C320))</f>
        <v/>
      </c>
    </row>
    <row r="321" spans="1:5">
      <c r="A321" s="6" t="str">
        <f t="shared" si="95"/>
        <v/>
      </c>
      <c r="B321" s="8" t="str">
        <f t="shared" si="96"/>
        <v/>
      </c>
      <c r="C321" s="8" t="str">
        <f t="shared" si="97"/>
        <v/>
      </c>
      <c r="D321" s="8" t="str">
        <f t="shared" si="94"/>
        <v/>
      </c>
      <c r="E321" s="8" t="str">
        <f t="shared" si="98"/>
        <v/>
      </c>
    </row>
    <row r="322" spans="1:5">
      <c r="A322" s="6" t="str">
        <f t="shared" si="95"/>
        <v/>
      </c>
      <c r="B322" s="8" t="str">
        <f t="shared" si="96"/>
        <v/>
      </c>
      <c r="C322" s="8" t="str">
        <f t="shared" si="97"/>
        <v/>
      </c>
      <c r="D322" s="8" t="str">
        <f t="shared" si="94"/>
        <v/>
      </c>
      <c r="E322" s="8" t="str">
        <f t="shared" si="98"/>
        <v/>
      </c>
    </row>
    <row r="323" spans="1:5">
      <c r="A323" s="6" t="str">
        <f t="shared" si="95"/>
        <v/>
      </c>
      <c r="B323" s="8" t="str">
        <f t="shared" si="96"/>
        <v/>
      </c>
      <c r="C323" s="8" t="str">
        <f t="shared" si="97"/>
        <v/>
      </c>
      <c r="D323" s="8" t="str">
        <f t="shared" si="94"/>
        <v/>
      </c>
      <c r="E323" s="8" t="str">
        <f t="shared" si="98"/>
        <v/>
      </c>
    </row>
    <row r="324" spans="1:5">
      <c r="A324" s="6" t="str">
        <f t="shared" si="95"/>
        <v/>
      </c>
      <c r="B324" s="8" t="str">
        <f t="shared" si="96"/>
        <v/>
      </c>
      <c r="C324" s="8" t="str">
        <f t="shared" si="97"/>
        <v/>
      </c>
      <c r="D324" s="8" t="str">
        <f t="shared" si="94"/>
        <v/>
      </c>
      <c r="E324" s="8" t="str">
        <f t="shared" si="98"/>
        <v/>
      </c>
    </row>
    <row r="325" spans="1:5">
      <c r="A325" s="6" t="str">
        <f t="shared" si="95"/>
        <v/>
      </c>
      <c r="B325" s="8" t="str">
        <f t="shared" si="96"/>
        <v/>
      </c>
      <c r="C325" s="8" t="str">
        <f t="shared" si="97"/>
        <v/>
      </c>
      <c r="D325" s="8" t="str">
        <f t="shared" si="94"/>
        <v/>
      </c>
      <c r="E325" s="8" t="str">
        <f t="shared" si="98"/>
        <v/>
      </c>
    </row>
    <row r="326" spans="1:5">
      <c r="A326" s="6" t="str">
        <f t="shared" si="95"/>
        <v/>
      </c>
      <c r="B326" s="8" t="str">
        <f t="shared" si="96"/>
        <v/>
      </c>
      <c r="C326" s="8" t="str">
        <f t="shared" si="97"/>
        <v/>
      </c>
      <c r="D326" s="8" t="str">
        <f t="shared" si="94"/>
        <v/>
      </c>
      <c r="E326" s="8" t="str">
        <f t="shared" si="98"/>
        <v/>
      </c>
    </row>
    <row r="327" spans="1:5">
      <c r="A327" s="6" t="str">
        <f t="shared" si="95"/>
        <v/>
      </c>
      <c r="B327" s="8" t="str">
        <f t="shared" si="96"/>
        <v/>
      </c>
      <c r="C327" s="8" t="str">
        <f t="shared" si="97"/>
        <v/>
      </c>
      <c r="D327" s="8" t="str">
        <f t="shared" si="94"/>
        <v/>
      </c>
      <c r="E327" s="8" t="str">
        <f t="shared" si="98"/>
        <v/>
      </c>
    </row>
    <row r="328" spans="1:5">
      <c r="A328" s="6" t="str">
        <f t="shared" si="95"/>
        <v/>
      </c>
      <c r="B328" s="8" t="str">
        <f t="shared" si="96"/>
        <v/>
      </c>
      <c r="C328" s="8" t="str">
        <f t="shared" si="97"/>
        <v/>
      </c>
      <c r="D328" s="8" t="str">
        <f t="shared" si="94"/>
        <v/>
      </c>
      <c r="E328" s="8" t="str">
        <f t="shared" si="98"/>
        <v/>
      </c>
    </row>
    <row r="329" spans="1:5">
      <c r="A329" s="6" t="str">
        <f t="shared" si="95"/>
        <v/>
      </c>
      <c r="B329" s="8" t="str">
        <f t="shared" si="96"/>
        <v/>
      </c>
      <c r="C329" s="8" t="str">
        <f t="shared" si="97"/>
        <v/>
      </c>
      <c r="D329" s="8" t="str">
        <f t="shared" si="94"/>
        <v/>
      </c>
      <c r="E329" s="8" t="str">
        <f t="shared" si="98"/>
        <v/>
      </c>
    </row>
    <row r="330" spans="1:5">
      <c r="A330" s="6" t="str">
        <f t="shared" si="95"/>
        <v/>
      </c>
      <c r="B330" s="8" t="str">
        <f t="shared" si="96"/>
        <v/>
      </c>
      <c r="C330" s="8" t="str">
        <f t="shared" si="97"/>
        <v/>
      </c>
      <c r="D330" s="8" t="str">
        <f t="shared" si="94"/>
        <v/>
      </c>
      <c r="E330" s="8" t="str">
        <f t="shared" si="98"/>
        <v/>
      </c>
    </row>
    <row r="331" spans="1:5">
      <c r="A331" s="6" t="str">
        <f t="shared" si="95"/>
        <v/>
      </c>
      <c r="B331" s="8" t="str">
        <f t="shared" si="96"/>
        <v/>
      </c>
      <c r="C331" s="8" t="str">
        <f t="shared" si="97"/>
        <v/>
      </c>
      <c r="D331" s="8" t="str">
        <f t="shared" si="94"/>
        <v/>
      </c>
      <c r="E331" s="8" t="str">
        <f t="shared" si="98"/>
        <v/>
      </c>
    </row>
    <row r="332" spans="1:5">
      <c r="A332" s="6" t="str">
        <f t="shared" si="95"/>
        <v/>
      </c>
      <c r="B332" s="8" t="str">
        <f t="shared" si="96"/>
        <v/>
      </c>
      <c r="C332" s="8" t="str">
        <f t="shared" si="97"/>
        <v/>
      </c>
      <c r="D332" s="8" t="str">
        <f t="shared" si="94"/>
        <v/>
      </c>
      <c r="E332" s="8" t="str">
        <f t="shared" si="98"/>
        <v/>
      </c>
    </row>
    <row r="333" spans="1:5">
      <c r="A333" s="6" t="str">
        <f t="shared" si="95"/>
        <v/>
      </c>
      <c r="B333" s="8" t="str">
        <f t="shared" si="96"/>
        <v/>
      </c>
      <c r="C333" s="8" t="str">
        <f t="shared" si="97"/>
        <v/>
      </c>
      <c r="D333" s="8" t="str">
        <f t="shared" si="94"/>
        <v/>
      </c>
      <c r="E333" s="8" t="str">
        <f t="shared" si="98"/>
        <v/>
      </c>
    </row>
    <row r="334" spans="1:5">
      <c r="A334" s="6" t="str">
        <f t="shared" si="95"/>
        <v/>
      </c>
      <c r="B334" s="8" t="str">
        <f t="shared" si="96"/>
        <v/>
      </c>
      <c r="C334" s="8" t="str">
        <f t="shared" si="97"/>
        <v/>
      </c>
      <c r="D334" s="8" t="str">
        <f t="shared" ref="D334:D349" si="99">IF(C334="","",E334-C334)</f>
        <v/>
      </c>
      <c r="E334" s="8" t="str">
        <f t="shared" si="98"/>
        <v/>
      </c>
    </row>
    <row r="335" spans="1:5">
      <c r="A335" s="6" t="str">
        <f t="shared" ref="A335:A350" si="100">IF(OR(B334=0,B334=""),"",A334+1)</f>
        <v/>
      </c>
      <c r="B335" s="8" t="str">
        <f t="shared" ref="B335:B350" si="101">IF(B334="","",IF(AND(B334-D334=0,E334=0),"",B334-D334))</f>
        <v/>
      </c>
      <c r="C335" s="8" t="str">
        <f t="shared" si="97"/>
        <v/>
      </c>
      <c r="D335" s="8" t="str">
        <f t="shared" si="99"/>
        <v/>
      </c>
      <c r="E335" s="8" t="str">
        <f t="shared" si="98"/>
        <v/>
      </c>
    </row>
    <row r="336" spans="1:5">
      <c r="A336" s="6" t="str">
        <f t="shared" si="100"/>
        <v/>
      </c>
      <c r="B336" s="8" t="str">
        <f t="shared" si="101"/>
        <v/>
      </c>
      <c r="C336" s="8" t="str">
        <f t="shared" ref="C336:C351" si="102">IF(B336="","",B336*$E$3/$E$5)</f>
        <v/>
      </c>
      <c r="D336" s="8" t="str">
        <f t="shared" si="99"/>
        <v/>
      </c>
      <c r="E336" s="8" t="str">
        <f t="shared" ref="E336:E351" si="103">IF(B336="","",IF(B336+C336&gt;$E$7,$E$7,B336+C336))</f>
        <v/>
      </c>
    </row>
    <row r="337" spans="1:5">
      <c r="A337" s="6" t="str">
        <f t="shared" si="100"/>
        <v/>
      </c>
      <c r="B337" s="8" t="str">
        <f t="shared" si="101"/>
        <v/>
      </c>
      <c r="C337" s="8" t="str">
        <f t="shared" si="102"/>
        <v/>
      </c>
      <c r="D337" s="8" t="str">
        <f t="shared" si="99"/>
        <v/>
      </c>
      <c r="E337" s="8" t="str">
        <f t="shared" si="103"/>
        <v/>
      </c>
    </row>
    <row r="338" spans="1:5">
      <c r="A338" s="6" t="str">
        <f t="shared" si="100"/>
        <v/>
      </c>
      <c r="B338" s="8" t="str">
        <f t="shared" si="101"/>
        <v/>
      </c>
      <c r="C338" s="8" t="str">
        <f t="shared" si="102"/>
        <v/>
      </c>
      <c r="D338" s="8" t="str">
        <f t="shared" si="99"/>
        <v/>
      </c>
      <c r="E338" s="8" t="str">
        <f t="shared" si="103"/>
        <v/>
      </c>
    </row>
    <row r="339" spans="1:5">
      <c r="A339" s="6" t="str">
        <f t="shared" si="100"/>
        <v/>
      </c>
      <c r="B339" s="8" t="str">
        <f t="shared" si="101"/>
        <v/>
      </c>
      <c r="C339" s="8" t="str">
        <f t="shared" si="102"/>
        <v/>
      </c>
      <c r="D339" s="8" t="str">
        <f t="shared" si="99"/>
        <v/>
      </c>
      <c r="E339" s="8" t="str">
        <f t="shared" si="103"/>
        <v/>
      </c>
    </row>
    <row r="340" spans="1:5">
      <c r="A340" s="6" t="str">
        <f t="shared" si="100"/>
        <v/>
      </c>
      <c r="B340" s="8" t="str">
        <f t="shared" si="101"/>
        <v/>
      </c>
      <c r="C340" s="8" t="str">
        <f t="shared" si="102"/>
        <v/>
      </c>
      <c r="D340" s="8" t="str">
        <f t="shared" si="99"/>
        <v/>
      </c>
      <c r="E340" s="8" t="str">
        <f t="shared" si="103"/>
        <v/>
      </c>
    </row>
    <row r="341" spans="1:5">
      <c r="A341" s="6" t="str">
        <f t="shared" si="100"/>
        <v/>
      </c>
      <c r="B341" s="8" t="str">
        <f t="shared" si="101"/>
        <v/>
      </c>
      <c r="C341" s="8" t="str">
        <f t="shared" si="102"/>
        <v/>
      </c>
      <c r="D341" s="8" t="str">
        <f t="shared" si="99"/>
        <v/>
      </c>
      <c r="E341" s="8" t="str">
        <f t="shared" si="103"/>
        <v/>
      </c>
    </row>
    <row r="342" spans="1:5">
      <c r="A342" s="6" t="str">
        <f t="shared" si="100"/>
        <v/>
      </c>
      <c r="B342" s="8" t="str">
        <f t="shared" si="101"/>
        <v/>
      </c>
      <c r="C342" s="8" t="str">
        <f t="shared" si="102"/>
        <v/>
      </c>
      <c r="D342" s="8" t="str">
        <f t="shared" si="99"/>
        <v/>
      </c>
      <c r="E342" s="8" t="str">
        <f t="shared" si="103"/>
        <v/>
      </c>
    </row>
    <row r="343" spans="1:5">
      <c r="A343" s="6" t="str">
        <f t="shared" si="100"/>
        <v/>
      </c>
      <c r="B343" s="8" t="str">
        <f t="shared" si="101"/>
        <v/>
      </c>
      <c r="C343" s="8" t="str">
        <f t="shared" si="102"/>
        <v/>
      </c>
      <c r="D343" s="8" t="str">
        <f t="shared" si="99"/>
        <v/>
      </c>
      <c r="E343" s="8" t="str">
        <f t="shared" si="103"/>
        <v/>
      </c>
    </row>
    <row r="344" spans="1:5">
      <c r="A344" s="6" t="str">
        <f t="shared" si="100"/>
        <v/>
      </c>
      <c r="B344" s="8" t="str">
        <f t="shared" si="101"/>
        <v/>
      </c>
      <c r="C344" s="8" t="str">
        <f t="shared" si="102"/>
        <v/>
      </c>
      <c r="D344" s="8" t="str">
        <f t="shared" si="99"/>
        <v/>
      </c>
      <c r="E344" s="8" t="str">
        <f t="shared" si="103"/>
        <v/>
      </c>
    </row>
    <row r="345" spans="1:5">
      <c r="A345" s="6" t="str">
        <f t="shared" si="100"/>
        <v/>
      </c>
      <c r="B345" s="8" t="str">
        <f t="shared" si="101"/>
        <v/>
      </c>
      <c r="C345" s="8" t="str">
        <f t="shared" si="102"/>
        <v/>
      </c>
      <c r="D345" s="8" t="str">
        <f t="shared" si="99"/>
        <v/>
      </c>
      <c r="E345" s="8" t="str">
        <f t="shared" si="103"/>
        <v/>
      </c>
    </row>
    <row r="346" spans="1:5">
      <c r="A346" s="6" t="str">
        <f t="shared" si="100"/>
        <v/>
      </c>
      <c r="B346" s="8" t="str">
        <f t="shared" si="101"/>
        <v/>
      </c>
      <c r="C346" s="8" t="str">
        <f t="shared" si="102"/>
        <v/>
      </c>
      <c r="D346" s="8" t="str">
        <f t="shared" si="99"/>
        <v/>
      </c>
      <c r="E346" s="8" t="str">
        <f t="shared" si="103"/>
        <v/>
      </c>
    </row>
    <row r="347" spans="1:5">
      <c r="A347" s="6" t="str">
        <f t="shared" si="100"/>
        <v/>
      </c>
      <c r="B347" s="8" t="str">
        <f t="shared" si="101"/>
        <v/>
      </c>
      <c r="C347" s="8" t="str">
        <f t="shared" si="102"/>
        <v/>
      </c>
      <c r="D347" s="8" t="str">
        <f t="shared" si="99"/>
        <v/>
      </c>
      <c r="E347" s="8" t="str">
        <f t="shared" si="103"/>
        <v/>
      </c>
    </row>
    <row r="348" spans="1:5">
      <c r="A348" s="6" t="str">
        <f t="shared" si="100"/>
        <v/>
      </c>
      <c r="B348" s="8" t="str">
        <f t="shared" si="101"/>
        <v/>
      </c>
      <c r="C348" s="8" t="str">
        <f t="shared" si="102"/>
        <v/>
      </c>
      <c r="D348" s="8" t="str">
        <f t="shared" si="99"/>
        <v/>
      </c>
      <c r="E348" s="8" t="str">
        <f t="shared" si="103"/>
        <v/>
      </c>
    </row>
    <row r="349" spans="1:5">
      <c r="A349" s="6" t="str">
        <f t="shared" si="100"/>
        <v/>
      </c>
      <c r="B349" s="8" t="str">
        <f t="shared" si="101"/>
        <v/>
      </c>
      <c r="C349" s="8" t="str">
        <f t="shared" si="102"/>
        <v/>
      </c>
      <c r="D349" s="8" t="str">
        <f t="shared" si="99"/>
        <v/>
      </c>
      <c r="E349" s="8" t="str">
        <f t="shared" si="103"/>
        <v/>
      </c>
    </row>
    <row r="350" spans="1:5">
      <c r="A350" s="6" t="str">
        <f t="shared" si="100"/>
        <v/>
      </c>
      <c r="B350" s="8" t="str">
        <f t="shared" si="101"/>
        <v/>
      </c>
      <c r="C350" s="8" t="str">
        <f t="shared" si="102"/>
        <v/>
      </c>
      <c r="D350" s="8" t="str">
        <f t="shared" ref="D350:D365" si="104">IF(C350="","",E350-C350)</f>
        <v/>
      </c>
      <c r="E350" s="8" t="str">
        <f t="shared" si="103"/>
        <v/>
      </c>
    </row>
    <row r="351" spans="1:5">
      <c r="A351" s="6" t="str">
        <f t="shared" ref="A351:A366" si="105">IF(OR(B350=0,B350=""),"",A350+1)</f>
        <v/>
      </c>
      <c r="B351" s="8" t="str">
        <f t="shared" ref="B351:B366" si="106">IF(B350="","",IF(AND(B350-D350=0,E350=0),"",B350-D350))</f>
        <v/>
      </c>
      <c r="C351" s="8" t="str">
        <f t="shared" si="102"/>
        <v/>
      </c>
      <c r="D351" s="8" t="str">
        <f t="shared" si="104"/>
        <v/>
      </c>
      <c r="E351" s="8" t="str">
        <f t="shared" si="103"/>
        <v/>
      </c>
    </row>
    <row r="352" spans="1:5">
      <c r="A352" s="6" t="str">
        <f t="shared" si="105"/>
        <v/>
      </c>
      <c r="B352" s="8" t="str">
        <f t="shared" si="106"/>
        <v/>
      </c>
      <c r="C352" s="8" t="str">
        <f t="shared" ref="C352:C367" si="107">IF(B352="","",B352*$E$3/$E$5)</f>
        <v/>
      </c>
      <c r="D352" s="8" t="str">
        <f t="shared" si="104"/>
        <v/>
      </c>
      <c r="E352" s="8" t="str">
        <f t="shared" ref="E352:E367" si="108">IF(B352="","",IF(B352+C352&gt;$E$7,$E$7,B352+C352))</f>
        <v/>
      </c>
    </row>
    <row r="353" spans="1:5">
      <c r="A353" s="6" t="str">
        <f t="shared" si="105"/>
        <v/>
      </c>
      <c r="B353" s="8" t="str">
        <f t="shared" si="106"/>
        <v/>
      </c>
      <c r="C353" s="8" t="str">
        <f t="shared" si="107"/>
        <v/>
      </c>
      <c r="D353" s="8" t="str">
        <f t="shared" si="104"/>
        <v/>
      </c>
      <c r="E353" s="8" t="str">
        <f t="shared" si="108"/>
        <v/>
      </c>
    </row>
    <row r="354" spans="1:5">
      <c r="A354" s="6" t="str">
        <f t="shared" si="105"/>
        <v/>
      </c>
      <c r="B354" s="8" t="str">
        <f t="shared" si="106"/>
        <v/>
      </c>
      <c r="C354" s="8" t="str">
        <f t="shared" si="107"/>
        <v/>
      </c>
      <c r="D354" s="8" t="str">
        <f t="shared" si="104"/>
        <v/>
      </c>
      <c r="E354" s="8" t="str">
        <f t="shared" si="108"/>
        <v/>
      </c>
    </row>
    <row r="355" spans="1:5">
      <c r="A355" s="6" t="str">
        <f t="shared" si="105"/>
        <v/>
      </c>
      <c r="B355" s="8" t="str">
        <f t="shared" si="106"/>
        <v/>
      </c>
      <c r="C355" s="8" t="str">
        <f t="shared" si="107"/>
        <v/>
      </c>
      <c r="D355" s="8" t="str">
        <f t="shared" si="104"/>
        <v/>
      </c>
      <c r="E355" s="8" t="str">
        <f t="shared" si="108"/>
        <v/>
      </c>
    </row>
    <row r="356" spans="1:5">
      <c r="A356" s="6" t="str">
        <f t="shared" si="105"/>
        <v/>
      </c>
      <c r="B356" s="8" t="str">
        <f t="shared" si="106"/>
        <v/>
      </c>
      <c r="C356" s="8" t="str">
        <f t="shared" si="107"/>
        <v/>
      </c>
      <c r="D356" s="8" t="str">
        <f t="shared" si="104"/>
        <v/>
      </c>
      <c r="E356" s="8" t="str">
        <f t="shared" si="108"/>
        <v/>
      </c>
    </row>
    <row r="357" spans="1:5">
      <c r="A357" s="6" t="str">
        <f t="shared" si="105"/>
        <v/>
      </c>
      <c r="B357" s="8" t="str">
        <f t="shared" si="106"/>
        <v/>
      </c>
      <c r="C357" s="8" t="str">
        <f t="shared" si="107"/>
        <v/>
      </c>
      <c r="D357" s="8" t="str">
        <f t="shared" si="104"/>
        <v/>
      </c>
      <c r="E357" s="8" t="str">
        <f t="shared" si="108"/>
        <v/>
      </c>
    </row>
    <row r="358" spans="1:5">
      <c r="A358" s="6" t="str">
        <f t="shared" si="105"/>
        <v/>
      </c>
      <c r="B358" s="8" t="str">
        <f t="shared" si="106"/>
        <v/>
      </c>
      <c r="C358" s="8" t="str">
        <f t="shared" si="107"/>
        <v/>
      </c>
      <c r="D358" s="8" t="str">
        <f t="shared" si="104"/>
        <v/>
      </c>
      <c r="E358" s="8" t="str">
        <f t="shared" si="108"/>
        <v/>
      </c>
    </row>
    <row r="359" spans="1:5">
      <c r="A359" s="6" t="str">
        <f t="shared" si="105"/>
        <v/>
      </c>
      <c r="B359" s="8" t="str">
        <f t="shared" si="106"/>
        <v/>
      </c>
      <c r="C359" s="8" t="str">
        <f t="shared" si="107"/>
        <v/>
      </c>
      <c r="D359" s="8" t="str">
        <f t="shared" si="104"/>
        <v/>
      </c>
      <c r="E359" s="8" t="str">
        <f t="shared" si="108"/>
        <v/>
      </c>
    </row>
    <row r="360" spans="1:5">
      <c r="A360" s="6" t="str">
        <f t="shared" si="105"/>
        <v/>
      </c>
      <c r="B360" s="8" t="str">
        <f t="shared" si="106"/>
        <v/>
      </c>
      <c r="C360" s="8" t="str">
        <f t="shared" si="107"/>
        <v/>
      </c>
      <c r="D360" s="8" t="str">
        <f t="shared" si="104"/>
        <v/>
      </c>
      <c r="E360" s="8" t="str">
        <f t="shared" si="108"/>
        <v/>
      </c>
    </row>
    <row r="361" spans="1:5">
      <c r="A361" s="6" t="str">
        <f t="shared" si="105"/>
        <v/>
      </c>
      <c r="B361" s="8" t="str">
        <f t="shared" si="106"/>
        <v/>
      </c>
      <c r="C361" s="8" t="str">
        <f t="shared" si="107"/>
        <v/>
      </c>
      <c r="D361" s="8" t="str">
        <f t="shared" si="104"/>
        <v/>
      </c>
      <c r="E361" s="8" t="str">
        <f t="shared" si="108"/>
        <v/>
      </c>
    </row>
    <row r="362" spans="1:5">
      <c r="A362" s="6" t="str">
        <f t="shared" si="105"/>
        <v/>
      </c>
      <c r="B362" s="8" t="str">
        <f t="shared" si="106"/>
        <v/>
      </c>
      <c r="C362" s="8" t="str">
        <f t="shared" si="107"/>
        <v/>
      </c>
      <c r="D362" s="8" t="str">
        <f t="shared" si="104"/>
        <v/>
      </c>
      <c r="E362" s="8" t="str">
        <f t="shared" si="108"/>
        <v/>
      </c>
    </row>
    <row r="363" spans="1:5">
      <c r="A363" s="6" t="str">
        <f t="shared" si="105"/>
        <v/>
      </c>
      <c r="B363" s="8" t="str">
        <f t="shared" si="106"/>
        <v/>
      </c>
      <c r="C363" s="8" t="str">
        <f t="shared" si="107"/>
        <v/>
      </c>
      <c r="D363" s="8" t="str">
        <f t="shared" si="104"/>
        <v/>
      </c>
      <c r="E363" s="8" t="str">
        <f t="shared" si="108"/>
        <v/>
      </c>
    </row>
    <row r="364" spans="1:5">
      <c r="A364" s="6" t="str">
        <f t="shared" si="105"/>
        <v/>
      </c>
      <c r="B364" s="8" t="str">
        <f t="shared" si="106"/>
        <v/>
      </c>
      <c r="C364" s="8" t="str">
        <f t="shared" si="107"/>
        <v/>
      </c>
      <c r="D364" s="8" t="str">
        <f t="shared" si="104"/>
        <v/>
      </c>
      <c r="E364" s="8" t="str">
        <f t="shared" si="108"/>
        <v/>
      </c>
    </row>
    <row r="365" spans="1:5">
      <c r="A365" s="6" t="str">
        <f t="shared" si="105"/>
        <v/>
      </c>
      <c r="B365" s="8" t="str">
        <f t="shared" si="106"/>
        <v/>
      </c>
      <c r="C365" s="8" t="str">
        <f t="shared" si="107"/>
        <v/>
      </c>
      <c r="D365" s="8" t="str">
        <f t="shared" si="104"/>
        <v/>
      </c>
      <c r="E365" s="8" t="str">
        <f t="shared" si="108"/>
        <v/>
      </c>
    </row>
    <row r="366" spans="1:5">
      <c r="A366" s="6" t="str">
        <f t="shared" si="105"/>
        <v/>
      </c>
      <c r="B366" s="8" t="str">
        <f t="shared" si="106"/>
        <v/>
      </c>
      <c r="C366" s="8" t="str">
        <f t="shared" si="107"/>
        <v/>
      </c>
      <c r="D366" s="8" t="str">
        <f t="shared" ref="D366:D381" si="109">IF(C366="","",E366-C366)</f>
        <v/>
      </c>
      <c r="E366" s="8" t="str">
        <f t="shared" si="108"/>
        <v/>
      </c>
    </row>
    <row r="367" spans="1:5">
      <c r="A367" s="6" t="str">
        <f t="shared" ref="A367:A382" si="110">IF(OR(B366=0,B366=""),"",A366+1)</f>
        <v/>
      </c>
      <c r="B367" s="8" t="str">
        <f t="shared" ref="B367:B382" si="111">IF(B366="","",IF(AND(B366-D366=0,E366=0),"",B366-D366))</f>
        <v/>
      </c>
      <c r="C367" s="8" t="str">
        <f t="shared" si="107"/>
        <v/>
      </c>
      <c r="D367" s="8" t="str">
        <f t="shared" si="109"/>
        <v/>
      </c>
      <c r="E367" s="8" t="str">
        <f t="shared" si="108"/>
        <v/>
      </c>
    </row>
    <row r="368" spans="1:5">
      <c r="A368" s="6" t="str">
        <f t="shared" si="110"/>
        <v/>
      </c>
      <c r="B368" s="8" t="str">
        <f t="shared" si="111"/>
        <v/>
      </c>
      <c r="C368" s="8" t="str">
        <f t="shared" ref="C368:C383" si="112">IF(B368="","",B368*$E$3/$E$5)</f>
        <v/>
      </c>
      <c r="D368" s="8" t="str">
        <f t="shared" si="109"/>
        <v/>
      </c>
      <c r="E368" s="8" t="str">
        <f t="shared" ref="E368:E383" si="113">IF(B368="","",IF(B368+C368&gt;$E$7,$E$7,B368+C368))</f>
        <v/>
      </c>
    </row>
    <row r="369" spans="1:5">
      <c r="A369" s="6" t="str">
        <f t="shared" si="110"/>
        <v/>
      </c>
      <c r="B369" s="8" t="str">
        <f t="shared" si="111"/>
        <v/>
      </c>
      <c r="C369" s="8" t="str">
        <f t="shared" si="112"/>
        <v/>
      </c>
      <c r="D369" s="8" t="str">
        <f t="shared" si="109"/>
        <v/>
      </c>
      <c r="E369" s="8" t="str">
        <f t="shared" si="113"/>
        <v/>
      </c>
    </row>
    <row r="370" spans="1:5">
      <c r="A370" s="6" t="str">
        <f t="shared" si="110"/>
        <v/>
      </c>
      <c r="B370" s="8" t="str">
        <f t="shared" si="111"/>
        <v/>
      </c>
      <c r="C370" s="8" t="str">
        <f t="shared" si="112"/>
        <v/>
      </c>
      <c r="D370" s="8" t="str">
        <f t="shared" si="109"/>
        <v/>
      </c>
      <c r="E370" s="8" t="str">
        <f t="shared" si="113"/>
        <v/>
      </c>
    </row>
    <row r="371" spans="1:5">
      <c r="A371" s="6" t="str">
        <f t="shared" si="110"/>
        <v/>
      </c>
      <c r="B371" s="8" t="str">
        <f t="shared" si="111"/>
        <v/>
      </c>
      <c r="C371" s="8" t="str">
        <f t="shared" si="112"/>
        <v/>
      </c>
      <c r="D371" s="8" t="str">
        <f t="shared" si="109"/>
        <v/>
      </c>
      <c r="E371" s="8" t="str">
        <f t="shared" si="113"/>
        <v/>
      </c>
    </row>
    <row r="372" spans="1:5">
      <c r="A372" s="6" t="str">
        <f t="shared" si="110"/>
        <v/>
      </c>
      <c r="B372" s="8" t="str">
        <f t="shared" si="111"/>
        <v/>
      </c>
      <c r="C372" s="8" t="str">
        <f t="shared" si="112"/>
        <v/>
      </c>
      <c r="D372" s="8" t="str">
        <f t="shared" si="109"/>
        <v/>
      </c>
      <c r="E372" s="8" t="str">
        <f t="shared" si="113"/>
        <v/>
      </c>
    </row>
    <row r="373" spans="1:5">
      <c r="A373" s="6" t="str">
        <f t="shared" si="110"/>
        <v/>
      </c>
      <c r="B373" s="8" t="str">
        <f t="shared" si="111"/>
        <v/>
      </c>
      <c r="C373" s="8" t="str">
        <f t="shared" si="112"/>
        <v/>
      </c>
      <c r="D373" s="8" t="str">
        <f t="shared" si="109"/>
        <v/>
      </c>
      <c r="E373" s="8" t="str">
        <f t="shared" si="113"/>
        <v/>
      </c>
    </row>
    <row r="374" spans="1:5">
      <c r="A374" s="6" t="str">
        <f t="shared" si="110"/>
        <v/>
      </c>
      <c r="B374" s="8" t="str">
        <f t="shared" si="111"/>
        <v/>
      </c>
      <c r="C374" s="8" t="str">
        <f t="shared" si="112"/>
        <v/>
      </c>
      <c r="D374" s="8" t="str">
        <f t="shared" si="109"/>
        <v/>
      </c>
      <c r="E374" s="8" t="str">
        <f t="shared" si="113"/>
        <v/>
      </c>
    </row>
    <row r="375" spans="1:5">
      <c r="A375" s="6" t="str">
        <f t="shared" si="110"/>
        <v/>
      </c>
      <c r="B375" s="8" t="str">
        <f t="shared" si="111"/>
        <v/>
      </c>
      <c r="C375" s="8" t="str">
        <f t="shared" si="112"/>
        <v/>
      </c>
      <c r="D375" s="8" t="str">
        <f t="shared" si="109"/>
        <v/>
      </c>
      <c r="E375" s="8" t="str">
        <f t="shared" si="113"/>
        <v/>
      </c>
    </row>
    <row r="376" spans="1:5">
      <c r="A376" s="6" t="str">
        <f t="shared" si="110"/>
        <v/>
      </c>
      <c r="B376" s="8" t="str">
        <f t="shared" si="111"/>
        <v/>
      </c>
      <c r="C376" s="8" t="str">
        <f t="shared" si="112"/>
        <v/>
      </c>
      <c r="D376" s="8" t="str">
        <f t="shared" si="109"/>
        <v/>
      </c>
      <c r="E376" s="8" t="str">
        <f t="shared" si="113"/>
        <v/>
      </c>
    </row>
    <row r="377" spans="1:5">
      <c r="A377" s="6" t="str">
        <f t="shared" si="110"/>
        <v/>
      </c>
      <c r="B377" s="8" t="str">
        <f t="shared" si="111"/>
        <v/>
      </c>
      <c r="C377" s="8" t="str">
        <f t="shared" si="112"/>
        <v/>
      </c>
      <c r="D377" s="8" t="str">
        <f t="shared" si="109"/>
        <v/>
      </c>
      <c r="E377" s="8" t="str">
        <f t="shared" si="113"/>
        <v/>
      </c>
    </row>
    <row r="378" spans="1:5">
      <c r="A378" s="6" t="str">
        <f t="shared" si="110"/>
        <v/>
      </c>
      <c r="B378" s="8" t="str">
        <f t="shared" si="111"/>
        <v/>
      </c>
      <c r="C378" s="8" t="str">
        <f t="shared" si="112"/>
        <v/>
      </c>
      <c r="D378" s="8" t="str">
        <f t="shared" si="109"/>
        <v/>
      </c>
      <c r="E378" s="8" t="str">
        <f t="shared" si="113"/>
        <v/>
      </c>
    </row>
    <row r="379" spans="1:5">
      <c r="A379" s="6" t="str">
        <f t="shared" si="110"/>
        <v/>
      </c>
      <c r="B379" s="8" t="str">
        <f t="shared" si="111"/>
        <v/>
      </c>
      <c r="C379" s="8" t="str">
        <f t="shared" si="112"/>
        <v/>
      </c>
      <c r="D379" s="8" t="str">
        <f t="shared" si="109"/>
        <v/>
      </c>
      <c r="E379" s="8" t="str">
        <f t="shared" si="113"/>
        <v/>
      </c>
    </row>
    <row r="380" spans="1:5">
      <c r="A380" s="6" t="str">
        <f t="shared" si="110"/>
        <v/>
      </c>
      <c r="B380" s="8" t="str">
        <f t="shared" si="111"/>
        <v/>
      </c>
      <c r="C380" s="8" t="str">
        <f t="shared" si="112"/>
        <v/>
      </c>
      <c r="D380" s="8" t="str">
        <f t="shared" si="109"/>
        <v/>
      </c>
      <c r="E380" s="8" t="str">
        <f t="shared" si="113"/>
        <v/>
      </c>
    </row>
    <row r="381" spans="1:5">
      <c r="A381" s="6" t="str">
        <f t="shared" si="110"/>
        <v/>
      </c>
      <c r="B381" s="8" t="str">
        <f t="shared" si="111"/>
        <v/>
      </c>
      <c r="C381" s="8" t="str">
        <f t="shared" si="112"/>
        <v/>
      </c>
      <c r="D381" s="8" t="str">
        <f t="shared" si="109"/>
        <v/>
      </c>
      <c r="E381" s="8" t="str">
        <f t="shared" si="113"/>
        <v/>
      </c>
    </row>
    <row r="382" spans="1:5">
      <c r="A382" s="6" t="str">
        <f t="shared" si="110"/>
        <v/>
      </c>
      <c r="B382" s="8" t="str">
        <f t="shared" si="111"/>
        <v/>
      </c>
      <c r="C382" s="8" t="str">
        <f t="shared" si="112"/>
        <v/>
      </c>
      <c r="D382" s="8" t="str">
        <f t="shared" ref="D382:D397" si="114">IF(C382="","",E382-C382)</f>
        <v/>
      </c>
      <c r="E382" s="8" t="str">
        <f t="shared" si="113"/>
        <v/>
      </c>
    </row>
    <row r="383" spans="1:5">
      <c r="A383" s="6" t="str">
        <f t="shared" ref="A383:A398" si="115">IF(OR(B382=0,B382=""),"",A382+1)</f>
        <v/>
      </c>
      <c r="B383" s="8" t="str">
        <f t="shared" ref="B383:B398" si="116">IF(B382="","",IF(AND(B382-D382=0,E382=0),"",B382-D382))</f>
        <v/>
      </c>
      <c r="C383" s="8" t="str">
        <f t="shared" si="112"/>
        <v/>
      </c>
      <c r="D383" s="8" t="str">
        <f t="shared" si="114"/>
        <v/>
      </c>
      <c r="E383" s="8" t="str">
        <f t="shared" si="113"/>
        <v/>
      </c>
    </row>
    <row r="384" spans="1:5">
      <c r="A384" s="6" t="str">
        <f t="shared" si="115"/>
        <v/>
      </c>
      <c r="B384" s="8" t="str">
        <f t="shared" si="116"/>
        <v/>
      </c>
      <c r="C384" s="8" t="str">
        <f t="shared" ref="C384:C399" si="117">IF(B384="","",B384*$E$3/$E$5)</f>
        <v/>
      </c>
      <c r="D384" s="8" t="str">
        <f t="shared" si="114"/>
        <v/>
      </c>
      <c r="E384" s="8" t="str">
        <f t="shared" ref="E384:E399" si="118">IF(B384="","",IF(B384+C384&gt;$E$7,$E$7,B384+C384))</f>
        <v/>
      </c>
    </row>
    <row r="385" spans="1:5">
      <c r="A385" s="6" t="str">
        <f t="shared" si="115"/>
        <v/>
      </c>
      <c r="B385" s="8" t="str">
        <f t="shared" si="116"/>
        <v/>
      </c>
      <c r="C385" s="8" t="str">
        <f t="shared" si="117"/>
        <v/>
      </c>
      <c r="D385" s="8" t="str">
        <f t="shared" si="114"/>
        <v/>
      </c>
      <c r="E385" s="8" t="str">
        <f t="shared" si="118"/>
        <v/>
      </c>
    </row>
    <row r="386" spans="1:5">
      <c r="A386" s="6" t="str">
        <f t="shared" si="115"/>
        <v/>
      </c>
      <c r="B386" s="8" t="str">
        <f t="shared" si="116"/>
        <v/>
      </c>
      <c r="C386" s="8" t="str">
        <f t="shared" si="117"/>
        <v/>
      </c>
      <c r="D386" s="8" t="str">
        <f t="shared" si="114"/>
        <v/>
      </c>
      <c r="E386" s="8" t="str">
        <f t="shared" si="118"/>
        <v/>
      </c>
    </row>
    <row r="387" spans="1:5">
      <c r="A387" s="6" t="str">
        <f t="shared" si="115"/>
        <v/>
      </c>
      <c r="B387" s="8" t="str">
        <f t="shared" si="116"/>
        <v/>
      </c>
      <c r="C387" s="8" t="str">
        <f t="shared" si="117"/>
        <v/>
      </c>
      <c r="D387" s="8" t="str">
        <f t="shared" si="114"/>
        <v/>
      </c>
      <c r="E387" s="8" t="str">
        <f t="shared" si="118"/>
        <v/>
      </c>
    </row>
    <row r="388" spans="1:5">
      <c r="A388" s="6" t="str">
        <f t="shared" si="115"/>
        <v/>
      </c>
      <c r="B388" s="8" t="str">
        <f t="shared" si="116"/>
        <v/>
      </c>
      <c r="C388" s="8" t="str">
        <f t="shared" si="117"/>
        <v/>
      </c>
      <c r="D388" s="8" t="str">
        <f t="shared" si="114"/>
        <v/>
      </c>
      <c r="E388" s="8" t="str">
        <f t="shared" si="118"/>
        <v/>
      </c>
    </row>
    <row r="389" spans="1:5">
      <c r="A389" s="6" t="str">
        <f t="shared" si="115"/>
        <v/>
      </c>
      <c r="B389" s="8" t="str">
        <f t="shared" si="116"/>
        <v/>
      </c>
      <c r="C389" s="8" t="str">
        <f t="shared" si="117"/>
        <v/>
      </c>
      <c r="D389" s="8" t="str">
        <f t="shared" si="114"/>
        <v/>
      </c>
      <c r="E389" s="8" t="str">
        <f t="shared" si="118"/>
        <v/>
      </c>
    </row>
    <row r="390" spans="1:5">
      <c r="A390" s="6" t="str">
        <f t="shared" si="115"/>
        <v/>
      </c>
      <c r="B390" s="8" t="str">
        <f t="shared" si="116"/>
        <v/>
      </c>
      <c r="C390" s="8" t="str">
        <f t="shared" si="117"/>
        <v/>
      </c>
      <c r="D390" s="8" t="str">
        <f t="shared" si="114"/>
        <v/>
      </c>
      <c r="E390" s="8" t="str">
        <f t="shared" si="118"/>
        <v/>
      </c>
    </row>
    <row r="391" spans="1:5">
      <c r="A391" s="6" t="str">
        <f t="shared" si="115"/>
        <v/>
      </c>
      <c r="B391" s="8" t="str">
        <f t="shared" si="116"/>
        <v/>
      </c>
      <c r="C391" s="8" t="str">
        <f t="shared" si="117"/>
        <v/>
      </c>
      <c r="D391" s="8" t="str">
        <f t="shared" si="114"/>
        <v/>
      </c>
      <c r="E391" s="8" t="str">
        <f t="shared" si="118"/>
        <v/>
      </c>
    </row>
    <row r="392" spans="1:5">
      <c r="A392" s="6" t="str">
        <f t="shared" si="115"/>
        <v/>
      </c>
      <c r="B392" s="8" t="str">
        <f t="shared" si="116"/>
        <v/>
      </c>
      <c r="C392" s="8" t="str">
        <f t="shared" si="117"/>
        <v/>
      </c>
      <c r="D392" s="8" t="str">
        <f t="shared" si="114"/>
        <v/>
      </c>
      <c r="E392" s="8" t="str">
        <f t="shared" si="118"/>
        <v/>
      </c>
    </row>
    <row r="393" spans="1:5">
      <c r="A393" s="6" t="str">
        <f t="shared" si="115"/>
        <v/>
      </c>
      <c r="B393" s="8" t="str">
        <f t="shared" si="116"/>
        <v/>
      </c>
      <c r="C393" s="8" t="str">
        <f t="shared" si="117"/>
        <v/>
      </c>
      <c r="D393" s="8" t="str">
        <f t="shared" si="114"/>
        <v/>
      </c>
      <c r="E393" s="8" t="str">
        <f t="shared" si="118"/>
        <v/>
      </c>
    </row>
    <row r="394" spans="1:5">
      <c r="A394" s="6" t="str">
        <f t="shared" si="115"/>
        <v/>
      </c>
      <c r="B394" s="8" t="str">
        <f t="shared" si="116"/>
        <v/>
      </c>
      <c r="C394" s="8" t="str">
        <f t="shared" si="117"/>
        <v/>
      </c>
      <c r="D394" s="8" t="str">
        <f t="shared" si="114"/>
        <v/>
      </c>
      <c r="E394" s="8" t="str">
        <f t="shared" si="118"/>
        <v/>
      </c>
    </row>
    <row r="395" spans="1:5">
      <c r="A395" s="6" t="str">
        <f t="shared" si="115"/>
        <v/>
      </c>
      <c r="B395" s="8" t="str">
        <f t="shared" si="116"/>
        <v/>
      </c>
      <c r="C395" s="8" t="str">
        <f t="shared" si="117"/>
        <v/>
      </c>
      <c r="D395" s="8" t="str">
        <f t="shared" si="114"/>
        <v/>
      </c>
      <c r="E395" s="8" t="str">
        <f t="shared" si="118"/>
        <v/>
      </c>
    </row>
    <row r="396" spans="1:5">
      <c r="A396" s="6" t="str">
        <f t="shared" si="115"/>
        <v/>
      </c>
      <c r="B396" s="8" t="str">
        <f t="shared" si="116"/>
        <v/>
      </c>
      <c r="C396" s="8" t="str">
        <f t="shared" si="117"/>
        <v/>
      </c>
      <c r="D396" s="8" t="str">
        <f t="shared" si="114"/>
        <v/>
      </c>
      <c r="E396" s="8" t="str">
        <f t="shared" si="118"/>
        <v/>
      </c>
    </row>
    <row r="397" spans="1:5">
      <c r="A397" s="6" t="str">
        <f t="shared" si="115"/>
        <v/>
      </c>
      <c r="B397" s="8" t="str">
        <f t="shared" si="116"/>
        <v/>
      </c>
      <c r="C397" s="8" t="str">
        <f t="shared" si="117"/>
        <v/>
      </c>
      <c r="D397" s="8" t="str">
        <f t="shared" si="114"/>
        <v/>
      </c>
      <c r="E397" s="8" t="str">
        <f t="shared" si="118"/>
        <v/>
      </c>
    </row>
    <row r="398" spans="1:5">
      <c r="A398" s="6" t="str">
        <f t="shared" si="115"/>
        <v/>
      </c>
      <c r="B398" s="8" t="str">
        <f t="shared" si="116"/>
        <v/>
      </c>
      <c r="C398" s="8" t="str">
        <f t="shared" si="117"/>
        <v/>
      </c>
      <c r="D398" s="8" t="str">
        <f t="shared" ref="D398:D413" si="119">IF(C398="","",E398-C398)</f>
        <v/>
      </c>
      <c r="E398" s="8" t="str">
        <f t="shared" si="118"/>
        <v/>
      </c>
    </row>
    <row r="399" spans="1:5">
      <c r="A399" s="6" t="str">
        <f t="shared" ref="A399:A414" si="120">IF(OR(B398=0,B398=""),"",A398+1)</f>
        <v/>
      </c>
      <c r="B399" s="8" t="str">
        <f t="shared" ref="B399:B414" si="121">IF(B398="","",IF(AND(B398-D398=0,E398=0),"",B398-D398))</f>
        <v/>
      </c>
      <c r="C399" s="8" t="str">
        <f t="shared" si="117"/>
        <v/>
      </c>
      <c r="D399" s="8" t="str">
        <f t="shared" si="119"/>
        <v/>
      </c>
      <c r="E399" s="8" t="str">
        <f t="shared" si="118"/>
        <v/>
      </c>
    </row>
    <row r="400" spans="1:5">
      <c r="A400" s="6" t="str">
        <f t="shared" si="120"/>
        <v/>
      </c>
      <c r="B400" s="8" t="str">
        <f t="shared" si="121"/>
        <v/>
      </c>
      <c r="C400" s="8" t="str">
        <f t="shared" ref="C400:C415" si="122">IF(B400="","",B400*$E$3/$E$5)</f>
        <v/>
      </c>
      <c r="D400" s="8" t="str">
        <f t="shared" si="119"/>
        <v/>
      </c>
      <c r="E400" s="8" t="str">
        <f t="shared" ref="E400:E415" si="123">IF(B400="","",IF(B400+C400&gt;$E$7,$E$7,B400+C400))</f>
        <v/>
      </c>
    </row>
    <row r="401" spans="1:5">
      <c r="A401" s="6" t="str">
        <f t="shared" si="120"/>
        <v/>
      </c>
      <c r="B401" s="8" t="str">
        <f t="shared" si="121"/>
        <v/>
      </c>
      <c r="C401" s="8" t="str">
        <f t="shared" si="122"/>
        <v/>
      </c>
      <c r="D401" s="8" t="str">
        <f t="shared" si="119"/>
        <v/>
      </c>
      <c r="E401" s="8" t="str">
        <f t="shared" si="123"/>
        <v/>
      </c>
    </row>
    <row r="402" spans="1:5">
      <c r="A402" s="6" t="str">
        <f t="shared" si="120"/>
        <v/>
      </c>
      <c r="B402" s="8" t="str">
        <f t="shared" si="121"/>
        <v/>
      </c>
      <c r="C402" s="8" t="str">
        <f t="shared" si="122"/>
        <v/>
      </c>
      <c r="D402" s="8" t="str">
        <f t="shared" si="119"/>
        <v/>
      </c>
      <c r="E402" s="8" t="str">
        <f t="shared" si="123"/>
        <v/>
      </c>
    </row>
    <row r="403" spans="1:5">
      <c r="A403" s="6" t="str">
        <f t="shared" si="120"/>
        <v/>
      </c>
      <c r="B403" s="8" t="str">
        <f t="shared" si="121"/>
        <v/>
      </c>
      <c r="C403" s="8" t="str">
        <f t="shared" si="122"/>
        <v/>
      </c>
      <c r="D403" s="8" t="str">
        <f t="shared" si="119"/>
        <v/>
      </c>
      <c r="E403" s="8" t="str">
        <f t="shared" si="123"/>
        <v/>
      </c>
    </row>
    <row r="404" spans="1:5">
      <c r="A404" s="6" t="str">
        <f t="shared" si="120"/>
        <v/>
      </c>
      <c r="B404" s="8" t="str">
        <f t="shared" si="121"/>
        <v/>
      </c>
      <c r="C404" s="8" t="str">
        <f t="shared" si="122"/>
        <v/>
      </c>
      <c r="D404" s="8" t="str">
        <f t="shared" si="119"/>
        <v/>
      </c>
      <c r="E404" s="8" t="str">
        <f t="shared" si="123"/>
        <v/>
      </c>
    </row>
    <row r="405" spans="1:5">
      <c r="A405" s="6" t="str">
        <f t="shared" si="120"/>
        <v/>
      </c>
      <c r="B405" s="8" t="str">
        <f t="shared" si="121"/>
        <v/>
      </c>
      <c r="C405" s="8" t="str">
        <f t="shared" si="122"/>
        <v/>
      </c>
      <c r="D405" s="8" t="str">
        <f t="shared" si="119"/>
        <v/>
      </c>
      <c r="E405" s="8" t="str">
        <f t="shared" si="123"/>
        <v/>
      </c>
    </row>
    <row r="406" spans="1:5">
      <c r="A406" s="6" t="str">
        <f t="shared" si="120"/>
        <v/>
      </c>
      <c r="B406" s="8" t="str">
        <f t="shared" si="121"/>
        <v/>
      </c>
      <c r="C406" s="8" t="str">
        <f t="shared" si="122"/>
        <v/>
      </c>
      <c r="D406" s="8" t="str">
        <f t="shared" si="119"/>
        <v/>
      </c>
      <c r="E406" s="8" t="str">
        <f t="shared" si="123"/>
        <v/>
      </c>
    </row>
    <row r="407" spans="1:5">
      <c r="A407" s="6" t="str">
        <f t="shared" si="120"/>
        <v/>
      </c>
      <c r="B407" s="8" t="str">
        <f t="shared" si="121"/>
        <v/>
      </c>
      <c r="C407" s="8" t="str">
        <f t="shared" si="122"/>
        <v/>
      </c>
      <c r="D407" s="8" t="str">
        <f t="shared" si="119"/>
        <v/>
      </c>
      <c r="E407" s="8" t="str">
        <f t="shared" si="123"/>
        <v/>
      </c>
    </row>
    <row r="408" spans="1:5">
      <c r="A408" s="6" t="str">
        <f t="shared" si="120"/>
        <v/>
      </c>
      <c r="B408" s="8" t="str">
        <f t="shared" si="121"/>
        <v/>
      </c>
      <c r="C408" s="8" t="str">
        <f t="shared" si="122"/>
        <v/>
      </c>
      <c r="D408" s="8" t="str">
        <f t="shared" si="119"/>
        <v/>
      </c>
      <c r="E408" s="8" t="str">
        <f t="shared" si="123"/>
        <v/>
      </c>
    </row>
    <row r="409" spans="1:5">
      <c r="A409" s="6" t="str">
        <f t="shared" si="120"/>
        <v/>
      </c>
      <c r="B409" s="8" t="str">
        <f t="shared" si="121"/>
        <v/>
      </c>
      <c r="C409" s="8" t="str">
        <f t="shared" si="122"/>
        <v/>
      </c>
      <c r="D409" s="8" t="str">
        <f t="shared" si="119"/>
        <v/>
      </c>
      <c r="E409" s="8" t="str">
        <f t="shared" si="123"/>
        <v/>
      </c>
    </row>
    <row r="410" spans="1:5">
      <c r="A410" s="6" t="str">
        <f t="shared" si="120"/>
        <v/>
      </c>
      <c r="B410" s="8" t="str">
        <f t="shared" si="121"/>
        <v/>
      </c>
      <c r="C410" s="8" t="str">
        <f t="shared" si="122"/>
        <v/>
      </c>
      <c r="D410" s="8" t="str">
        <f t="shared" si="119"/>
        <v/>
      </c>
      <c r="E410" s="8" t="str">
        <f t="shared" si="123"/>
        <v/>
      </c>
    </row>
    <row r="411" spans="1:5">
      <c r="A411" s="6" t="str">
        <f t="shared" si="120"/>
        <v/>
      </c>
      <c r="B411" s="8" t="str">
        <f t="shared" si="121"/>
        <v/>
      </c>
      <c r="C411" s="8" t="str">
        <f t="shared" si="122"/>
        <v/>
      </c>
      <c r="D411" s="8" t="str">
        <f t="shared" si="119"/>
        <v/>
      </c>
      <c r="E411" s="8" t="str">
        <f t="shared" si="123"/>
        <v/>
      </c>
    </row>
    <row r="412" spans="1:5">
      <c r="A412" s="6" t="str">
        <f t="shared" si="120"/>
        <v/>
      </c>
      <c r="B412" s="8" t="str">
        <f t="shared" si="121"/>
        <v/>
      </c>
      <c r="C412" s="8" t="str">
        <f t="shared" si="122"/>
        <v/>
      </c>
      <c r="D412" s="8" t="str">
        <f t="shared" si="119"/>
        <v/>
      </c>
      <c r="E412" s="8" t="str">
        <f t="shared" si="123"/>
        <v/>
      </c>
    </row>
    <row r="413" spans="1:5">
      <c r="A413" s="6" t="str">
        <f t="shared" si="120"/>
        <v/>
      </c>
      <c r="B413" s="8" t="str">
        <f t="shared" si="121"/>
        <v/>
      </c>
      <c r="C413" s="8" t="str">
        <f t="shared" si="122"/>
        <v/>
      </c>
      <c r="D413" s="8" t="str">
        <f t="shared" si="119"/>
        <v/>
      </c>
      <c r="E413" s="8" t="str">
        <f t="shared" si="123"/>
        <v/>
      </c>
    </row>
    <row r="414" spans="1:5">
      <c r="A414" s="6" t="str">
        <f t="shared" si="120"/>
        <v/>
      </c>
      <c r="B414" s="8" t="str">
        <f t="shared" si="121"/>
        <v/>
      </c>
      <c r="C414" s="8" t="str">
        <f t="shared" si="122"/>
        <v/>
      </c>
      <c r="D414" s="8" t="str">
        <f t="shared" ref="D414:D429" si="124">IF(C414="","",E414-C414)</f>
        <v/>
      </c>
      <c r="E414" s="8" t="str">
        <f t="shared" si="123"/>
        <v/>
      </c>
    </row>
    <row r="415" spans="1:5">
      <c r="A415" s="6" t="str">
        <f t="shared" ref="A415:A430" si="125">IF(OR(B414=0,B414=""),"",A414+1)</f>
        <v/>
      </c>
      <c r="B415" s="8" t="str">
        <f t="shared" ref="B415:B430" si="126">IF(B414="","",IF(AND(B414-D414=0,E414=0),"",B414-D414))</f>
        <v/>
      </c>
      <c r="C415" s="8" t="str">
        <f t="shared" si="122"/>
        <v/>
      </c>
      <c r="D415" s="8" t="str">
        <f t="shared" si="124"/>
        <v/>
      </c>
      <c r="E415" s="8" t="str">
        <f t="shared" si="123"/>
        <v/>
      </c>
    </row>
    <row r="416" spans="1:5">
      <c r="A416" s="6" t="str">
        <f t="shared" si="125"/>
        <v/>
      </c>
      <c r="B416" s="8" t="str">
        <f t="shared" si="126"/>
        <v/>
      </c>
      <c r="C416" s="8" t="str">
        <f t="shared" ref="C416:C431" si="127">IF(B416="","",B416*$E$3/$E$5)</f>
        <v/>
      </c>
      <c r="D416" s="8" t="str">
        <f t="shared" si="124"/>
        <v/>
      </c>
      <c r="E416" s="8" t="str">
        <f t="shared" ref="E416:E431" si="128">IF(B416="","",IF(B416+C416&gt;$E$7,$E$7,B416+C416))</f>
        <v/>
      </c>
    </row>
    <row r="417" spans="1:5">
      <c r="A417" s="6" t="str">
        <f t="shared" si="125"/>
        <v/>
      </c>
      <c r="B417" s="8" t="str">
        <f t="shared" si="126"/>
        <v/>
      </c>
      <c r="C417" s="8" t="str">
        <f t="shared" si="127"/>
        <v/>
      </c>
      <c r="D417" s="8" t="str">
        <f t="shared" si="124"/>
        <v/>
      </c>
      <c r="E417" s="8" t="str">
        <f t="shared" si="128"/>
        <v/>
      </c>
    </row>
    <row r="418" spans="1:5">
      <c r="A418" s="6" t="str">
        <f t="shared" si="125"/>
        <v/>
      </c>
      <c r="B418" s="8" t="str">
        <f t="shared" si="126"/>
        <v/>
      </c>
      <c r="C418" s="8" t="str">
        <f t="shared" si="127"/>
        <v/>
      </c>
      <c r="D418" s="8" t="str">
        <f t="shared" si="124"/>
        <v/>
      </c>
      <c r="E418" s="8" t="str">
        <f t="shared" si="128"/>
        <v/>
      </c>
    </row>
    <row r="419" spans="1:5">
      <c r="A419" s="6" t="str">
        <f t="shared" si="125"/>
        <v/>
      </c>
      <c r="B419" s="8" t="str">
        <f t="shared" si="126"/>
        <v/>
      </c>
      <c r="C419" s="8" t="str">
        <f t="shared" si="127"/>
        <v/>
      </c>
      <c r="D419" s="8" t="str">
        <f t="shared" si="124"/>
        <v/>
      </c>
      <c r="E419" s="8" t="str">
        <f t="shared" si="128"/>
        <v/>
      </c>
    </row>
    <row r="420" spans="1:5">
      <c r="A420" s="6" t="str">
        <f t="shared" si="125"/>
        <v/>
      </c>
      <c r="B420" s="8" t="str">
        <f t="shared" si="126"/>
        <v/>
      </c>
      <c r="C420" s="8" t="str">
        <f t="shared" si="127"/>
        <v/>
      </c>
      <c r="D420" s="8" t="str">
        <f t="shared" si="124"/>
        <v/>
      </c>
      <c r="E420" s="8" t="str">
        <f t="shared" si="128"/>
        <v/>
      </c>
    </row>
    <row r="421" spans="1:5">
      <c r="A421" s="6" t="str">
        <f t="shared" si="125"/>
        <v/>
      </c>
      <c r="B421" s="8" t="str">
        <f t="shared" si="126"/>
        <v/>
      </c>
      <c r="C421" s="8" t="str">
        <f t="shared" si="127"/>
        <v/>
      </c>
      <c r="D421" s="8" t="str">
        <f t="shared" si="124"/>
        <v/>
      </c>
      <c r="E421" s="8" t="str">
        <f t="shared" si="128"/>
        <v/>
      </c>
    </row>
    <row r="422" spans="1:5">
      <c r="A422" s="6" t="str">
        <f t="shared" si="125"/>
        <v/>
      </c>
      <c r="B422" s="8" t="str">
        <f t="shared" si="126"/>
        <v/>
      </c>
      <c r="C422" s="8" t="str">
        <f t="shared" si="127"/>
        <v/>
      </c>
      <c r="D422" s="8" t="str">
        <f t="shared" si="124"/>
        <v/>
      </c>
      <c r="E422" s="8" t="str">
        <f t="shared" si="128"/>
        <v/>
      </c>
    </row>
    <row r="423" spans="1:5">
      <c r="A423" s="6" t="str">
        <f t="shared" si="125"/>
        <v/>
      </c>
      <c r="B423" s="8" t="str">
        <f t="shared" si="126"/>
        <v/>
      </c>
      <c r="C423" s="8" t="str">
        <f t="shared" si="127"/>
        <v/>
      </c>
      <c r="D423" s="8" t="str">
        <f t="shared" si="124"/>
        <v/>
      </c>
      <c r="E423" s="8" t="str">
        <f t="shared" si="128"/>
        <v/>
      </c>
    </row>
    <row r="424" spans="1:5">
      <c r="A424" s="6" t="str">
        <f t="shared" si="125"/>
        <v/>
      </c>
      <c r="B424" s="8" t="str">
        <f t="shared" si="126"/>
        <v/>
      </c>
      <c r="C424" s="8" t="str">
        <f t="shared" si="127"/>
        <v/>
      </c>
      <c r="D424" s="8" t="str">
        <f t="shared" si="124"/>
        <v/>
      </c>
      <c r="E424" s="8" t="str">
        <f t="shared" si="128"/>
        <v/>
      </c>
    </row>
    <row r="425" spans="1:5">
      <c r="A425" s="6" t="str">
        <f t="shared" si="125"/>
        <v/>
      </c>
      <c r="B425" s="8" t="str">
        <f t="shared" si="126"/>
        <v/>
      </c>
      <c r="C425" s="8" t="str">
        <f t="shared" si="127"/>
        <v/>
      </c>
      <c r="D425" s="8" t="str">
        <f t="shared" si="124"/>
        <v/>
      </c>
      <c r="E425" s="8" t="str">
        <f t="shared" si="128"/>
        <v/>
      </c>
    </row>
    <row r="426" spans="1:5">
      <c r="A426" s="6" t="str">
        <f t="shared" si="125"/>
        <v/>
      </c>
      <c r="B426" s="8" t="str">
        <f t="shared" si="126"/>
        <v/>
      </c>
      <c r="C426" s="8" t="str">
        <f t="shared" si="127"/>
        <v/>
      </c>
      <c r="D426" s="8" t="str">
        <f t="shared" si="124"/>
        <v/>
      </c>
      <c r="E426" s="8" t="str">
        <f t="shared" si="128"/>
        <v/>
      </c>
    </row>
    <row r="427" spans="1:5">
      <c r="A427" s="6" t="str">
        <f t="shared" si="125"/>
        <v/>
      </c>
      <c r="B427" s="8" t="str">
        <f t="shared" si="126"/>
        <v/>
      </c>
      <c r="C427" s="8" t="str">
        <f t="shared" si="127"/>
        <v/>
      </c>
      <c r="D427" s="8" t="str">
        <f t="shared" si="124"/>
        <v/>
      </c>
      <c r="E427" s="8" t="str">
        <f t="shared" si="128"/>
        <v/>
      </c>
    </row>
    <row r="428" spans="1:5">
      <c r="A428" s="6" t="str">
        <f t="shared" si="125"/>
        <v/>
      </c>
      <c r="B428" s="8" t="str">
        <f t="shared" si="126"/>
        <v/>
      </c>
      <c r="C428" s="8" t="str">
        <f t="shared" si="127"/>
        <v/>
      </c>
      <c r="D428" s="8" t="str">
        <f t="shared" si="124"/>
        <v/>
      </c>
      <c r="E428" s="8" t="str">
        <f t="shared" si="128"/>
        <v/>
      </c>
    </row>
    <row r="429" spans="1:5">
      <c r="A429" s="6" t="str">
        <f t="shared" si="125"/>
        <v/>
      </c>
      <c r="B429" s="8" t="str">
        <f t="shared" si="126"/>
        <v/>
      </c>
      <c r="C429" s="8" t="str">
        <f t="shared" si="127"/>
        <v/>
      </c>
      <c r="D429" s="8" t="str">
        <f t="shared" si="124"/>
        <v/>
      </c>
      <c r="E429" s="8" t="str">
        <f t="shared" si="128"/>
        <v/>
      </c>
    </row>
    <row r="430" spans="1:5">
      <c r="A430" s="6" t="str">
        <f t="shared" si="125"/>
        <v/>
      </c>
      <c r="B430" s="8" t="str">
        <f t="shared" si="126"/>
        <v/>
      </c>
      <c r="C430" s="8" t="str">
        <f t="shared" si="127"/>
        <v/>
      </c>
      <c r="D430" s="8" t="str">
        <f t="shared" ref="D430:D445" si="129">IF(C430="","",E430-C430)</f>
        <v/>
      </c>
      <c r="E430" s="8" t="str">
        <f t="shared" si="128"/>
        <v/>
      </c>
    </row>
    <row r="431" spans="1:5">
      <c r="A431" s="6" t="str">
        <f t="shared" ref="A431:A446" si="130">IF(OR(B430=0,B430=""),"",A430+1)</f>
        <v/>
      </c>
      <c r="B431" s="8" t="str">
        <f t="shared" ref="B431:B446" si="131">IF(B430="","",IF(AND(B430-D430=0,E430=0),"",B430-D430))</f>
        <v/>
      </c>
      <c r="C431" s="8" t="str">
        <f t="shared" si="127"/>
        <v/>
      </c>
      <c r="D431" s="8" t="str">
        <f t="shared" si="129"/>
        <v/>
      </c>
      <c r="E431" s="8" t="str">
        <f t="shared" si="128"/>
        <v/>
      </c>
    </row>
    <row r="432" spans="1:5">
      <c r="A432" s="6" t="str">
        <f t="shared" si="130"/>
        <v/>
      </c>
      <c r="B432" s="8" t="str">
        <f t="shared" si="131"/>
        <v/>
      </c>
      <c r="C432" s="8" t="str">
        <f t="shared" ref="C432:C447" si="132">IF(B432="","",B432*$E$3/$E$5)</f>
        <v/>
      </c>
      <c r="D432" s="8" t="str">
        <f t="shared" si="129"/>
        <v/>
      </c>
      <c r="E432" s="8" t="str">
        <f t="shared" ref="E432:E447" si="133">IF(B432="","",IF(B432+C432&gt;$E$7,$E$7,B432+C432))</f>
        <v/>
      </c>
    </row>
    <row r="433" spans="1:5">
      <c r="A433" s="6" t="str">
        <f t="shared" si="130"/>
        <v/>
      </c>
      <c r="B433" s="8" t="str">
        <f t="shared" si="131"/>
        <v/>
      </c>
      <c r="C433" s="8" t="str">
        <f t="shared" si="132"/>
        <v/>
      </c>
      <c r="D433" s="8" t="str">
        <f t="shared" si="129"/>
        <v/>
      </c>
      <c r="E433" s="8" t="str">
        <f t="shared" si="133"/>
        <v/>
      </c>
    </row>
    <row r="434" spans="1:5">
      <c r="A434" s="6" t="str">
        <f t="shared" si="130"/>
        <v/>
      </c>
      <c r="B434" s="8" t="str">
        <f t="shared" si="131"/>
        <v/>
      </c>
      <c r="C434" s="8" t="str">
        <f t="shared" si="132"/>
        <v/>
      </c>
      <c r="D434" s="8" t="str">
        <f t="shared" si="129"/>
        <v/>
      </c>
      <c r="E434" s="8" t="str">
        <f t="shared" si="133"/>
        <v/>
      </c>
    </row>
    <row r="435" spans="1:5">
      <c r="A435" s="6" t="str">
        <f t="shared" si="130"/>
        <v/>
      </c>
      <c r="B435" s="8" t="str">
        <f t="shared" si="131"/>
        <v/>
      </c>
      <c r="C435" s="8" t="str">
        <f t="shared" si="132"/>
        <v/>
      </c>
      <c r="D435" s="8" t="str">
        <f t="shared" si="129"/>
        <v/>
      </c>
      <c r="E435" s="8" t="str">
        <f t="shared" si="133"/>
        <v/>
      </c>
    </row>
    <row r="436" spans="1:5">
      <c r="A436" s="6" t="str">
        <f t="shared" si="130"/>
        <v/>
      </c>
      <c r="B436" s="8" t="str">
        <f t="shared" si="131"/>
        <v/>
      </c>
      <c r="C436" s="8" t="str">
        <f t="shared" si="132"/>
        <v/>
      </c>
      <c r="D436" s="8" t="str">
        <f t="shared" si="129"/>
        <v/>
      </c>
      <c r="E436" s="8" t="str">
        <f t="shared" si="133"/>
        <v/>
      </c>
    </row>
    <row r="437" spans="1:5">
      <c r="A437" s="6" t="str">
        <f t="shared" si="130"/>
        <v/>
      </c>
      <c r="B437" s="8" t="str">
        <f t="shared" si="131"/>
        <v/>
      </c>
      <c r="C437" s="8" t="str">
        <f t="shared" si="132"/>
        <v/>
      </c>
      <c r="D437" s="8" t="str">
        <f t="shared" si="129"/>
        <v/>
      </c>
      <c r="E437" s="8" t="str">
        <f t="shared" si="133"/>
        <v/>
      </c>
    </row>
    <row r="438" spans="1:5">
      <c r="A438" s="6" t="str">
        <f t="shared" si="130"/>
        <v/>
      </c>
      <c r="B438" s="8" t="str">
        <f t="shared" si="131"/>
        <v/>
      </c>
      <c r="C438" s="8" t="str">
        <f t="shared" si="132"/>
        <v/>
      </c>
      <c r="D438" s="8" t="str">
        <f t="shared" si="129"/>
        <v/>
      </c>
      <c r="E438" s="8" t="str">
        <f t="shared" si="133"/>
        <v/>
      </c>
    </row>
    <row r="439" spans="1:5">
      <c r="A439" s="6" t="str">
        <f t="shared" si="130"/>
        <v/>
      </c>
      <c r="B439" s="8" t="str">
        <f t="shared" si="131"/>
        <v/>
      </c>
      <c r="C439" s="8" t="str">
        <f t="shared" si="132"/>
        <v/>
      </c>
      <c r="D439" s="8" t="str">
        <f t="shared" si="129"/>
        <v/>
      </c>
      <c r="E439" s="8" t="str">
        <f t="shared" si="133"/>
        <v/>
      </c>
    </row>
    <row r="440" spans="1:5">
      <c r="A440" s="6" t="str">
        <f t="shared" si="130"/>
        <v/>
      </c>
      <c r="B440" s="8" t="str">
        <f t="shared" si="131"/>
        <v/>
      </c>
      <c r="C440" s="8" t="str">
        <f t="shared" si="132"/>
        <v/>
      </c>
      <c r="D440" s="8" t="str">
        <f t="shared" si="129"/>
        <v/>
      </c>
      <c r="E440" s="8" t="str">
        <f t="shared" si="133"/>
        <v/>
      </c>
    </row>
    <row r="441" spans="1:5">
      <c r="A441" s="6" t="str">
        <f t="shared" si="130"/>
        <v/>
      </c>
      <c r="B441" s="8" t="str">
        <f t="shared" si="131"/>
        <v/>
      </c>
      <c r="C441" s="8" t="str">
        <f t="shared" si="132"/>
        <v/>
      </c>
      <c r="D441" s="8" t="str">
        <f t="shared" si="129"/>
        <v/>
      </c>
      <c r="E441" s="8" t="str">
        <f t="shared" si="133"/>
        <v/>
      </c>
    </row>
    <row r="442" spans="1:5">
      <c r="A442" s="6" t="str">
        <f t="shared" si="130"/>
        <v/>
      </c>
      <c r="B442" s="8" t="str">
        <f t="shared" si="131"/>
        <v/>
      </c>
      <c r="C442" s="8" t="str">
        <f t="shared" si="132"/>
        <v/>
      </c>
      <c r="D442" s="8" t="str">
        <f t="shared" si="129"/>
        <v/>
      </c>
      <c r="E442" s="8" t="str">
        <f t="shared" si="133"/>
        <v/>
      </c>
    </row>
    <row r="443" spans="1:5">
      <c r="A443" s="6" t="str">
        <f t="shared" si="130"/>
        <v/>
      </c>
      <c r="B443" s="8" t="str">
        <f t="shared" si="131"/>
        <v/>
      </c>
      <c r="C443" s="8" t="str">
        <f t="shared" si="132"/>
        <v/>
      </c>
      <c r="D443" s="8" t="str">
        <f t="shared" si="129"/>
        <v/>
      </c>
      <c r="E443" s="8" t="str">
        <f t="shared" si="133"/>
        <v/>
      </c>
    </row>
    <row r="444" spans="1:5">
      <c r="A444" s="6" t="str">
        <f t="shared" si="130"/>
        <v/>
      </c>
      <c r="B444" s="8" t="str">
        <f t="shared" si="131"/>
        <v/>
      </c>
      <c r="C444" s="8" t="str">
        <f t="shared" si="132"/>
        <v/>
      </c>
      <c r="D444" s="8" t="str">
        <f t="shared" si="129"/>
        <v/>
      </c>
      <c r="E444" s="8" t="str">
        <f t="shared" si="133"/>
        <v/>
      </c>
    </row>
    <row r="445" spans="1:5">
      <c r="A445" s="6" t="str">
        <f t="shared" si="130"/>
        <v/>
      </c>
      <c r="B445" s="8" t="str">
        <f t="shared" si="131"/>
        <v/>
      </c>
      <c r="C445" s="8" t="str">
        <f t="shared" si="132"/>
        <v/>
      </c>
      <c r="D445" s="8" t="str">
        <f t="shared" si="129"/>
        <v/>
      </c>
      <c r="E445" s="8" t="str">
        <f t="shared" si="133"/>
        <v/>
      </c>
    </row>
    <row r="446" spans="1:5">
      <c r="A446" s="6" t="str">
        <f t="shared" si="130"/>
        <v/>
      </c>
      <c r="B446" s="8" t="str">
        <f t="shared" si="131"/>
        <v/>
      </c>
      <c r="C446" s="8" t="str">
        <f t="shared" si="132"/>
        <v/>
      </c>
      <c r="D446" s="8" t="str">
        <f t="shared" ref="D446:D461" si="134">IF(C446="","",E446-C446)</f>
        <v/>
      </c>
      <c r="E446" s="8" t="str">
        <f t="shared" si="133"/>
        <v/>
      </c>
    </row>
    <row r="447" spans="1:5">
      <c r="A447" s="6" t="str">
        <f t="shared" ref="A447:A462" si="135">IF(OR(B446=0,B446=""),"",A446+1)</f>
        <v/>
      </c>
      <c r="B447" s="8" t="str">
        <f t="shared" ref="B447:B462" si="136">IF(B446="","",IF(AND(B446-D446=0,E446=0),"",B446-D446))</f>
        <v/>
      </c>
      <c r="C447" s="8" t="str">
        <f t="shared" si="132"/>
        <v/>
      </c>
      <c r="D447" s="8" t="str">
        <f t="shared" si="134"/>
        <v/>
      </c>
      <c r="E447" s="8" t="str">
        <f t="shared" si="133"/>
        <v/>
      </c>
    </row>
    <row r="448" spans="1:5">
      <c r="A448" s="6" t="str">
        <f t="shared" si="135"/>
        <v/>
      </c>
      <c r="B448" s="8" t="str">
        <f t="shared" si="136"/>
        <v/>
      </c>
      <c r="C448" s="8" t="str">
        <f t="shared" ref="C448:C463" si="137">IF(B448="","",B448*$E$3/$E$5)</f>
        <v/>
      </c>
      <c r="D448" s="8" t="str">
        <f t="shared" si="134"/>
        <v/>
      </c>
      <c r="E448" s="8" t="str">
        <f t="shared" ref="E448:E463" si="138">IF(B448="","",IF(B448+C448&gt;$E$7,$E$7,B448+C448))</f>
        <v/>
      </c>
    </row>
    <row r="449" spans="1:5">
      <c r="A449" s="6" t="str">
        <f t="shared" si="135"/>
        <v/>
      </c>
      <c r="B449" s="8" t="str">
        <f t="shared" si="136"/>
        <v/>
      </c>
      <c r="C449" s="8" t="str">
        <f t="shared" si="137"/>
        <v/>
      </c>
      <c r="D449" s="8" t="str">
        <f t="shared" si="134"/>
        <v/>
      </c>
      <c r="E449" s="8" t="str">
        <f t="shared" si="138"/>
        <v/>
      </c>
    </row>
    <row r="450" spans="1:5">
      <c r="A450" s="6" t="str">
        <f t="shared" si="135"/>
        <v/>
      </c>
      <c r="B450" s="8" t="str">
        <f t="shared" si="136"/>
        <v/>
      </c>
      <c r="C450" s="8" t="str">
        <f t="shared" si="137"/>
        <v/>
      </c>
      <c r="D450" s="8" t="str">
        <f t="shared" si="134"/>
        <v/>
      </c>
      <c r="E450" s="8" t="str">
        <f t="shared" si="138"/>
        <v/>
      </c>
    </row>
    <row r="451" spans="1:5">
      <c r="A451" s="6" t="str">
        <f t="shared" si="135"/>
        <v/>
      </c>
      <c r="B451" s="8" t="str">
        <f t="shared" si="136"/>
        <v/>
      </c>
      <c r="C451" s="8" t="str">
        <f t="shared" si="137"/>
        <v/>
      </c>
      <c r="D451" s="8" t="str">
        <f t="shared" si="134"/>
        <v/>
      </c>
      <c r="E451" s="8" t="str">
        <f t="shared" si="138"/>
        <v/>
      </c>
    </row>
    <row r="452" spans="1:5">
      <c r="A452" s="6" t="str">
        <f t="shared" si="135"/>
        <v/>
      </c>
      <c r="B452" s="8" t="str">
        <f t="shared" si="136"/>
        <v/>
      </c>
      <c r="C452" s="8" t="str">
        <f t="shared" si="137"/>
        <v/>
      </c>
      <c r="D452" s="8" t="str">
        <f t="shared" si="134"/>
        <v/>
      </c>
      <c r="E452" s="8" t="str">
        <f t="shared" si="138"/>
        <v/>
      </c>
    </row>
    <row r="453" spans="1:5">
      <c r="A453" s="6" t="str">
        <f t="shared" si="135"/>
        <v/>
      </c>
      <c r="B453" s="8" t="str">
        <f t="shared" si="136"/>
        <v/>
      </c>
      <c r="C453" s="8" t="str">
        <f t="shared" si="137"/>
        <v/>
      </c>
      <c r="D453" s="8" t="str">
        <f t="shared" si="134"/>
        <v/>
      </c>
      <c r="E453" s="8" t="str">
        <f t="shared" si="138"/>
        <v/>
      </c>
    </row>
    <row r="454" spans="1:5">
      <c r="A454" s="6" t="str">
        <f t="shared" si="135"/>
        <v/>
      </c>
      <c r="B454" s="8" t="str">
        <f t="shared" si="136"/>
        <v/>
      </c>
      <c r="C454" s="8" t="str">
        <f t="shared" si="137"/>
        <v/>
      </c>
      <c r="D454" s="8" t="str">
        <f t="shared" si="134"/>
        <v/>
      </c>
      <c r="E454" s="8" t="str">
        <f t="shared" si="138"/>
        <v/>
      </c>
    </row>
    <row r="455" spans="1:5">
      <c r="A455" s="6" t="str">
        <f t="shared" si="135"/>
        <v/>
      </c>
      <c r="B455" s="8" t="str">
        <f t="shared" si="136"/>
        <v/>
      </c>
      <c r="C455" s="8" t="str">
        <f t="shared" si="137"/>
        <v/>
      </c>
      <c r="D455" s="8" t="str">
        <f t="shared" si="134"/>
        <v/>
      </c>
      <c r="E455" s="8" t="str">
        <f t="shared" si="138"/>
        <v/>
      </c>
    </row>
    <row r="456" spans="1:5">
      <c r="A456" s="6" t="str">
        <f t="shared" si="135"/>
        <v/>
      </c>
      <c r="B456" s="8" t="str">
        <f t="shared" si="136"/>
        <v/>
      </c>
      <c r="C456" s="8" t="str">
        <f t="shared" si="137"/>
        <v/>
      </c>
      <c r="D456" s="8" t="str">
        <f t="shared" si="134"/>
        <v/>
      </c>
      <c r="E456" s="8" t="str">
        <f t="shared" si="138"/>
        <v/>
      </c>
    </row>
    <row r="457" spans="1:5">
      <c r="A457" s="6" t="str">
        <f t="shared" si="135"/>
        <v/>
      </c>
      <c r="B457" s="8" t="str">
        <f t="shared" si="136"/>
        <v/>
      </c>
      <c r="C457" s="8" t="str">
        <f t="shared" si="137"/>
        <v/>
      </c>
      <c r="D457" s="8" t="str">
        <f t="shared" si="134"/>
        <v/>
      </c>
      <c r="E457" s="8" t="str">
        <f t="shared" si="138"/>
        <v/>
      </c>
    </row>
    <row r="458" spans="1:5">
      <c r="A458" s="6" t="str">
        <f t="shared" si="135"/>
        <v/>
      </c>
      <c r="B458" s="8" t="str">
        <f t="shared" si="136"/>
        <v/>
      </c>
      <c r="C458" s="8" t="str">
        <f t="shared" si="137"/>
        <v/>
      </c>
      <c r="D458" s="8" t="str">
        <f t="shared" si="134"/>
        <v/>
      </c>
      <c r="E458" s="8" t="str">
        <f t="shared" si="138"/>
        <v/>
      </c>
    </row>
    <row r="459" spans="1:5">
      <c r="A459" s="6" t="str">
        <f t="shared" si="135"/>
        <v/>
      </c>
      <c r="B459" s="8" t="str">
        <f t="shared" si="136"/>
        <v/>
      </c>
      <c r="C459" s="8" t="str">
        <f t="shared" si="137"/>
        <v/>
      </c>
      <c r="D459" s="8" t="str">
        <f t="shared" si="134"/>
        <v/>
      </c>
      <c r="E459" s="8" t="str">
        <f t="shared" si="138"/>
        <v/>
      </c>
    </row>
    <row r="460" spans="1:5">
      <c r="A460" s="6" t="str">
        <f t="shared" si="135"/>
        <v/>
      </c>
      <c r="B460" s="8" t="str">
        <f t="shared" si="136"/>
        <v/>
      </c>
      <c r="C460" s="8" t="str">
        <f t="shared" si="137"/>
        <v/>
      </c>
      <c r="D460" s="8" t="str">
        <f t="shared" si="134"/>
        <v/>
      </c>
      <c r="E460" s="8" t="str">
        <f t="shared" si="138"/>
        <v/>
      </c>
    </row>
    <row r="461" spans="1:5">
      <c r="A461" s="6" t="str">
        <f t="shared" si="135"/>
        <v/>
      </c>
      <c r="B461" s="8" t="str">
        <f t="shared" si="136"/>
        <v/>
      </c>
      <c r="C461" s="8" t="str">
        <f t="shared" si="137"/>
        <v/>
      </c>
      <c r="D461" s="8" t="str">
        <f t="shared" si="134"/>
        <v/>
      </c>
      <c r="E461" s="8" t="str">
        <f t="shared" si="138"/>
        <v/>
      </c>
    </row>
    <row r="462" spans="1:5">
      <c r="A462" s="6" t="str">
        <f t="shared" si="135"/>
        <v/>
      </c>
      <c r="B462" s="8" t="str">
        <f t="shared" si="136"/>
        <v/>
      </c>
      <c r="C462" s="8" t="str">
        <f t="shared" si="137"/>
        <v/>
      </c>
      <c r="D462" s="8" t="str">
        <f t="shared" ref="D462:D477" si="139">IF(C462="","",E462-C462)</f>
        <v/>
      </c>
      <c r="E462" s="8" t="str">
        <f t="shared" si="138"/>
        <v/>
      </c>
    </row>
    <row r="463" spans="1:5">
      <c r="A463" s="6" t="str">
        <f t="shared" ref="A463:A478" si="140">IF(OR(B462=0,B462=""),"",A462+1)</f>
        <v/>
      </c>
      <c r="B463" s="8" t="str">
        <f t="shared" ref="B463:B478" si="141">IF(B462="","",IF(AND(B462-D462=0,E462=0),"",B462-D462))</f>
        <v/>
      </c>
      <c r="C463" s="8" t="str">
        <f t="shared" si="137"/>
        <v/>
      </c>
      <c r="D463" s="8" t="str">
        <f t="shared" si="139"/>
        <v/>
      </c>
      <c r="E463" s="8" t="str">
        <f t="shared" si="138"/>
        <v/>
      </c>
    </row>
    <row r="464" spans="1:5">
      <c r="A464" s="6" t="str">
        <f t="shared" si="140"/>
        <v/>
      </c>
      <c r="B464" s="8" t="str">
        <f t="shared" si="141"/>
        <v/>
      </c>
      <c r="C464" s="8" t="str">
        <f t="shared" ref="C464:C479" si="142">IF(B464="","",B464*$E$3/$E$5)</f>
        <v/>
      </c>
      <c r="D464" s="8" t="str">
        <f t="shared" si="139"/>
        <v/>
      </c>
      <c r="E464" s="8" t="str">
        <f t="shared" ref="E464:E479" si="143">IF(B464="","",IF(B464+C464&gt;$E$7,$E$7,B464+C464))</f>
        <v/>
      </c>
    </row>
    <row r="465" spans="1:5">
      <c r="A465" s="6" t="str">
        <f t="shared" si="140"/>
        <v/>
      </c>
      <c r="B465" s="8" t="str">
        <f t="shared" si="141"/>
        <v/>
      </c>
      <c r="C465" s="8" t="str">
        <f t="shared" si="142"/>
        <v/>
      </c>
      <c r="D465" s="8" t="str">
        <f t="shared" si="139"/>
        <v/>
      </c>
      <c r="E465" s="8" t="str">
        <f t="shared" si="143"/>
        <v/>
      </c>
    </row>
    <row r="466" spans="1:5">
      <c r="A466" s="6" t="str">
        <f t="shared" si="140"/>
        <v/>
      </c>
      <c r="B466" s="8" t="str">
        <f t="shared" si="141"/>
        <v/>
      </c>
      <c r="C466" s="8" t="str">
        <f t="shared" si="142"/>
        <v/>
      </c>
      <c r="D466" s="8" t="str">
        <f t="shared" si="139"/>
        <v/>
      </c>
      <c r="E466" s="8" t="str">
        <f t="shared" si="143"/>
        <v/>
      </c>
    </row>
    <row r="467" spans="1:5">
      <c r="A467" s="6" t="str">
        <f t="shared" si="140"/>
        <v/>
      </c>
      <c r="B467" s="8" t="str">
        <f t="shared" si="141"/>
        <v/>
      </c>
      <c r="C467" s="8" t="str">
        <f t="shared" si="142"/>
        <v/>
      </c>
      <c r="D467" s="8" t="str">
        <f t="shared" si="139"/>
        <v/>
      </c>
      <c r="E467" s="8" t="str">
        <f t="shared" si="143"/>
        <v/>
      </c>
    </row>
    <row r="468" spans="1:5">
      <c r="A468" s="6" t="str">
        <f t="shared" si="140"/>
        <v/>
      </c>
      <c r="B468" s="8" t="str">
        <f t="shared" si="141"/>
        <v/>
      </c>
      <c r="C468" s="8" t="str">
        <f t="shared" si="142"/>
        <v/>
      </c>
      <c r="D468" s="8" t="str">
        <f t="shared" si="139"/>
        <v/>
      </c>
      <c r="E468" s="8" t="str">
        <f t="shared" si="143"/>
        <v/>
      </c>
    </row>
    <row r="469" spans="1:5">
      <c r="A469" s="6" t="str">
        <f t="shared" si="140"/>
        <v/>
      </c>
      <c r="B469" s="8" t="str">
        <f t="shared" si="141"/>
        <v/>
      </c>
      <c r="C469" s="8" t="str">
        <f t="shared" si="142"/>
        <v/>
      </c>
      <c r="D469" s="8" t="str">
        <f t="shared" si="139"/>
        <v/>
      </c>
      <c r="E469" s="8" t="str">
        <f t="shared" si="143"/>
        <v/>
      </c>
    </row>
    <row r="470" spans="1:5">
      <c r="A470" s="6" t="str">
        <f t="shared" si="140"/>
        <v/>
      </c>
      <c r="B470" s="8" t="str">
        <f t="shared" si="141"/>
        <v/>
      </c>
      <c r="C470" s="8" t="str">
        <f t="shared" si="142"/>
        <v/>
      </c>
      <c r="D470" s="8" t="str">
        <f t="shared" si="139"/>
        <v/>
      </c>
      <c r="E470" s="8" t="str">
        <f t="shared" si="143"/>
        <v/>
      </c>
    </row>
    <row r="471" spans="1:5">
      <c r="A471" s="6" t="str">
        <f t="shared" si="140"/>
        <v/>
      </c>
      <c r="B471" s="8" t="str">
        <f t="shared" si="141"/>
        <v/>
      </c>
      <c r="C471" s="8" t="str">
        <f t="shared" si="142"/>
        <v/>
      </c>
      <c r="D471" s="8" t="str">
        <f t="shared" si="139"/>
        <v/>
      </c>
      <c r="E471" s="8" t="str">
        <f t="shared" si="143"/>
        <v/>
      </c>
    </row>
    <row r="472" spans="1:5">
      <c r="A472" s="6" t="str">
        <f t="shared" si="140"/>
        <v/>
      </c>
      <c r="B472" s="8" t="str">
        <f t="shared" si="141"/>
        <v/>
      </c>
      <c r="C472" s="8" t="str">
        <f t="shared" si="142"/>
        <v/>
      </c>
      <c r="D472" s="8" t="str">
        <f t="shared" si="139"/>
        <v/>
      </c>
      <c r="E472" s="8" t="str">
        <f t="shared" si="143"/>
        <v/>
      </c>
    </row>
    <row r="473" spans="1:5">
      <c r="A473" s="6" t="str">
        <f t="shared" si="140"/>
        <v/>
      </c>
      <c r="B473" s="8" t="str">
        <f t="shared" si="141"/>
        <v/>
      </c>
      <c r="C473" s="8" t="str">
        <f t="shared" si="142"/>
        <v/>
      </c>
      <c r="D473" s="8" t="str">
        <f t="shared" si="139"/>
        <v/>
      </c>
      <c r="E473" s="8" t="str">
        <f t="shared" si="143"/>
        <v/>
      </c>
    </row>
    <row r="474" spans="1:5">
      <c r="A474" s="6" t="str">
        <f t="shared" si="140"/>
        <v/>
      </c>
      <c r="B474" s="8" t="str">
        <f t="shared" si="141"/>
        <v/>
      </c>
      <c r="C474" s="8" t="str">
        <f t="shared" si="142"/>
        <v/>
      </c>
      <c r="D474" s="8" t="str">
        <f t="shared" si="139"/>
        <v/>
      </c>
      <c r="E474" s="8" t="str">
        <f t="shared" si="143"/>
        <v/>
      </c>
    </row>
    <row r="475" spans="1:5">
      <c r="A475" s="6" t="str">
        <f t="shared" si="140"/>
        <v/>
      </c>
      <c r="B475" s="8" t="str">
        <f t="shared" si="141"/>
        <v/>
      </c>
      <c r="C475" s="8" t="str">
        <f t="shared" si="142"/>
        <v/>
      </c>
      <c r="D475" s="8" t="str">
        <f t="shared" si="139"/>
        <v/>
      </c>
      <c r="E475" s="8" t="str">
        <f t="shared" si="143"/>
        <v/>
      </c>
    </row>
    <row r="476" spans="1:5">
      <c r="A476" s="6" t="str">
        <f t="shared" si="140"/>
        <v/>
      </c>
      <c r="B476" s="8" t="str">
        <f t="shared" si="141"/>
        <v/>
      </c>
      <c r="C476" s="8" t="str">
        <f t="shared" si="142"/>
        <v/>
      </c>
      <c r="D476" s="8" t="str">
        <f t="shared" si="139"/>
        <v/>
      </c>
      <c r="E476" s="8" t="str">
        <f t="shared" si="143"/>
        <v/>
      </c>
    </row>
    <row r="477" spans="1:5">
      <c r="A477" s="6" t="str">
        <f t="shared" si="140"/>
        <v/>
      </c>
      <c r="B477" s="8" t="str">
        <f t="shared" si="141"/>
        <v/>
      </c>
      <c r="C477" s="8" t="str">
        <f t="shared" si="142"/>
        <v/>
      </c>
      <c r="D477" s="8" t="str">
        <f t="shared" si="139"/>
        <v/>
      </c>
      <c r="E477" s="8" t="str">
        <f t="shared" si="143"/>
        <v/>
      </c>
    </row>
    <row r="478" spans="1:5">
      <c r="A478" s="6" t="str">
        <f t="shared" si="140"/>
        <v/>
      </c>
      <c r="B478" s="8" t="str">
        <f t="shared" si="141"/>
        <v/>
      </c>
      <c r="C478" s="8" t="str">
        <f t="shared" si="142"/>
        <v/>
      </c>
      <c r="D478" s="8" t="str">
        <f t="shared" ref="D478:D493" si="144">IF(C478="","",E478-C478)</f>
        <v/>
      </c>
      <c r="E478" s="8" t="str">
        <f t="shared" si="143"/>
        <v/>
      </c>
    </row>
    <row r="479" spans="1:5">
      <c r="A479" s="6" t="str">
        <f t="shared" ref="A479:A494" si="145">IF(OR(B478=0,B478=""),"",A478+1)</f>
        <v/>
      </c>
      <c r="B479" s="8" t="str">
        <f t="shared" ref="B479:B494" si="146">IF(B478="","",IF(AND(B478-D478=0,E478=0),"",B478-D478))</f>
        <v/>
      </c>
      <c r="C479" s="8" t="str">
        <f t="shared" si="142"/>
        <v/>
      </c>
      <c r="D479" s="8" t="str">
        <f t="shared" si="144"/>
        <v/>
      </c>
      <c r="E479" s="8" t="str">
        <f t="shared" si="143"/>
        <v/>
      </c>
    </row>
    <row r="480" spans="1:5">
      <c r="A480" s="6" t="str">
        <f t="shared" si="145"/>
        <v/>
      </c>
      <c r="B480" s="8" t="str">
        <f t="shared" si="146"/>
        <v/>
      </c>
      <c r="C480" s="8" t="str">
        <f t="shared" ref="C480:C495" si="147">IF(B480="","",B480*$E$3/$E$5)</f>
        <v/>
      </c>
      <c r="D480" s="8" t="str">
        <f t="shared" si="144"/>
        <v/>
      </c>
      <c r="E480" s="8" t="str">
        <f t="shared" ref="E480:E495" si="148">IF(B480="","",IF(B480+C480&gt;$E$7,$E$7,B480+C480))</f>
        <v/>
      </c>
    </row>
    <row r="481" spans="1:5">
      <c r="A481" s="6" t="str">
        <f t="shared" si="145"/>
        <v/>
      </c>
      <c r="B481" s="8" t="str">
        <f t="shared" si="146"/>
        <v/>
      </c>
      <c r="C481" s="8" t="str">
        <f t="shared" si="147"/>
        <v/>
      </c>
      <c r="D481" s="8" t="str">
        <f t="shared" si="144"/>
        <v/>
      </c>
      <c r="E481" s="8" t="str">
        <f t="shared" si="148"/>
        <v/>
      </c>
    </row>
    <row r="482" spans="1:5">
      <c r="A482" s="6" t="str">
        <f t="shared" si="145"/>
        <v/>
      </c>
      <c r="B482" s="8" t="str">
        <f t="shared" si="146"/>
        <v/>
      </c>
      <c r="C482" s="8" t="str">
        <f t="shared" si="147"/>
        <v/>
      </c>
      <c r="D482" s="8" t="str">
        <f t="shared" si="144"/>
        <v/>
      </c>
      <c r="E482" s="8" t="str">
        <f t="shared" si="148"/>
        <v/>
      </c>
    </row>
    <row r="483" spans="1:5">
      <c r="A483" s="6" t="str">
        <f t="shared" si="145"/>
        <v/>
      </c>
      <c r="B483" s="8" t="str">
        <f t="shared" si="146"/>
        <v/>
      </c>
      <c r="C483" s="8" t="str">
        <f t="shared" si="147"/>
        <v/>
      </c>
      <c r="D483" s="8" t="str">
        <f t="shared" si="144"/>
        <v/>
      </c>
      <c r="E483" s="8" t="str">
        <f t="shared" si="148"/>
        <v/>
      </c>
    </row>
    <row r="484" spans="1:5">
      <c r="A484" s="6" t="str">
        <f t="shared" si="145"/>
        <v/>
      </c>
      <c r="B484" s="8" t="str">
        <f t="shared" si="146"/>
        <v/>
      </c>
      <c r="C484" s="8" t="str">
        <f t="shared" si="147"/>
        <v/>
      </c>
      <c r="D484" s="8" t="str">
        <f t="shared" si="144"/>
        <v/>
      </c>
      <c r="E484" s="8" t="str">
        <f t="shared" si="148"/>
        <v/>
      </c>
    </row>
    <row r="485" spans="1:5">
      <c r="A485" s="6" t="str">
        <f t="shared" si="145"/>
        <v/>
      </c>
      <c r="B485" s="8" t="str">
        <f t="shared" si="146"/>
        <v/>
      </c>
      <c r="C485" s="8" t="str">
        <f t="shared" si="147"/>
        <v/>
      </c>
      <c r="D485" s="8" t="str">
        <f t="shared" si="144"/>
        <v/>
      </c>
      <c r="E485" s="8" t="str">
        <f t="shared" si="148"/>
        <v/>
      </c>
    </row>
    <row r="486" spans="1:5">
      <c r="A486" s="6" t="str">
        <f t="shared" si="145"/>
        <v/>
      </c>
      <c r="B486" s="8" t="str">
        <f t="shared" si="146"/>
        <v/>
      </c>
      <c r="C486" s="8" t="str">
        <f t="shared" si="147"/>
        <v/>
      </c>
      <c r="D486" s="8" t="str">
        <f t="shared" si="144"/>
        <v/>
      </c>
      <c r="E486" s="8" t="str">
        <f t="shared" si="148"/>
        <v/>
      </c>
    </row>
    <row r="487" spans="1:5">
      <c r="A487" s="6" t="str">
        <f t="shared" si="145"/>
        <v/>
      </c>
      <c r="B487" s="8" t="str">
        <f t="shared" si="146"/>
        <v/>
      </c>
      <c r="C487" s="8" t="str">
        <f t="shared" si="147"/>
        <v/>
      </c>
      <c r="D487" s="8" t="str">
        <f t="shared" si="144"/>
        <v/>
      </c>
      <c r="E487" s="8" t="str">
        <f t="shared" si="148"/>
        <v/>
      </c>
    </row>
    <row r="488" spans="1:5">
      <c r="A488" s="6" t="str">
        <f t="shared" si="145"/>
        <v/>
      </c>
      <c r="B488" s="8" t="str">
        <f t="shared" si="146"/>
        <v/>
      </c>
      <c r="C488" s="8" t="str">
        <f t="shared" si="147"/>
        <v/>
      </c>
      <c r="D488" s="8" t="str">
        <f t="shared" si="144"/>
        <v/>
      </c>
      <c r="E488" s="8" t="str">
        <f t="shared" si="148"/>
        <v/>
      </c>
    </row>
    <row r="489" spans="1:5">
      <c r="A489" s="6" t="str">
        <f t="shared" si="145"/>
        <v/>
      </c>
      <c r="B489" s="8" t="str">
        <f t="shared" si="146"/>
        <v/>
      </c>
      <c r="C489" s="8" t="str">
        <f t="shared" si="147"/>
        <v/>
      </c>
      <c r="D489" s="8" t="str">
        <f t="shared" si="144"/>
        <v/>
      </c>
      <c r="E489" s="8" t="str">
        <f t="shared" si="148"/>
        <v/>
      </c>
    </row>
    <row r="490" spans="1:5">
      <c r="A490" s="6" t="str">
        <f t="shared" si="145"/>
        <v/>
      </c>
      <c r="B490" s="8" t="str">
        <f t="shared" si="146"/>
        <v/>
      </c>
      <c r="C490" s="8" t="str">
        <f t="shared" si="147"/>
        <v/>
      </c>
      <c r="D490" s="8" t="str">
        <f t="shared" si="144"/>
        <v/>
      </c>
      <c r="E490" s="8" t="str">
        <f t="shared" si="148"/>
        <v/>
      </c>
    </row>
    <row r="491" spans="1:5">
      <c r="A491" s="6" t="str">
        <f t="shared" si="145"/>
        <v/>
      </c>
      <c r="B491" s="8" t="str">
        <f t="shared" si="146"/>
        <v/>
      </c>
      <c r="C491" s="8" t="str">
        <f t="shared" si="147"/>
        <v/>
      </c>
      <c r="D491" s="8" t="str">
        <f t="shared" si="144"/>
        <v/>
      </c>
      <c r="E491" s="8" t="str">
        <f t="shared" si="148"/>
        <v/>
      </c>
    </row>
    <row r="492" spans="1:5">
      <c r="A492" s="6" t="str">
        <f t="shared" si="145"/>
        <v/>
      </c>
      <c r="B492" s="8" t="str">
        <f t="shared" si="146"/>
        <v/>
      </c>
      <c r="C492" s="8" t="str">
        <f t="shared" si="147"/>
        <v/>
      </c>
      <c r="D492" s="8" t="str">
        <f t="shared" si="144"/>
        <v/>
      </c>
      <c r="E492" s="8" t="str">
        <f t="shared" si="148"/>
        <v/>
      </c>
    </row>
    <row r="493" spans="1:5">
      <c r="A493" s="6" t="str">
        <f t="shared" si="145"/>
        <v/>
      </c>
      <c r="B493" s="8" t="str">
        <f t="shared" si="146"/>
        <v/>
      </c>
      <c r="C493" s="8" t="str">
        <f t="shared" si="147"/>
        <v/>
      </c>
      <c r="D493" s="8" t="str">
        <f t="shared" si="144"/>
        <v/>
      </c>
      <c r="E493" s="8" t="str">
        <f t="shared" si="148"/>
        <v/>
      </c>
    </row>
    <row r="494" spans="1:5">
      <c r="A494" s="6" t="str">
        <f t="shared" si="145"/>
        <v/>
      </c>
      <c r="B494" s="8" t="str">
        <f t="shared" si="146"/>
        <v/>
      </c>
      <c r="C494" s="8" t="str">
        <f t="shared" si="147"/>
        <v/>
      </c>
      <c r="D494" s="8" t="str">
        <f t="shared" ref="D494:D509" si="149">IF(C494="","",E494-C494)</f>
        <v/>
      </c>
      <c r="E494" s="8" t="str">
        <f t="shared" si="148"/>
        <v/>
      </c>
    </row>
    <row r="495" spans="1:5">
      <c r="A495" s="6" t="str">
        <f t="shared" ref="A495:A510" si="150">IF(OR(B494=0,B494=""),"",A494+1)</f>
        <v/>
      </c>
      <c r="B495" s="8" t="str">
        <f t="shared" ref="B495:B510" si="151">IF(B494="","",IF(AND(B494-D494=0,E494=0),"",B494-D494))</f>
        <v/>
      </c>
      <c r="C495" s="8" t="str">
        <f t="shared" si="147"/>
        <v/>
      </c>
      <c r="D495" s="8" t="str">
        <f t="shared" si="149"/>
        <v/>
      </c>
      <c r="E495" s="8" t="str">
        <f t="shared" si="148"/>
        <v/>
      </c>
    </row>
    <row r="496" spans="1:5">
      <c r="A496" s="6" t="str">
        <f t="shared" si="150"/>
        <v/>
      </c>
      <c r="B496" s="8" t="str">
        <f t="shared" si="151"/>
        <v/>
      </c>
      <c r="C496" s="8" t="str">
        <f t="shared" ref="C496:C511" si="152">IF(B496="","",B496*$E$3/$E$5)</f>
        <v/>
      </c>
      <c r="D496" s="8" t="str">
        <f t="shared" si="149"/>
        <v/>
      </c>
      <c r="E496" s="8" t="str">
        <f t="shared" ref="E496:E511" si="153">IF(B496="","",IF(B496+C496&gt;$E$7,$E$7,B496+C496))</f>
        <v/>
      </c>
    </row>
    <row r="497" spans="1:5">
      <c r="A497" s="6" t="str">
        <f t="shared" si="150"/>
        <v/>
      </c>
      <c r="B497" s="8" t="str">
        <f t="shared" si="151"/>
        <v/>
      </c>
      <c r="C497" s="8" t="str">
        <f t="shared" si="152"/>
        <v/>
      </c>
      <c r="D497" s="8" t="str">
        <f t="shared" si="149"/>
        <v/>
      </c>
      <c r="E497" s="8" t="str">
        <f t="shared" si="153"/>
        <v/>
      </c>
    </row>
    <row r="498" spans="1:5">
      <c r="A498" s="6" t="str">
        <f t="shared" si="150"/>
        <v/>
      </c>
      <c r="B498" s="8" t="str">
        <f t="shared" si="151"/>
        <v/>
      </c>
      <c r="C498" s="8" t="str">
        <f t="shared" si="152"/>
        <v/>
      </c>
      <c r="D498" s="8" t="str">
        <f t="shared" si="149"/>
        <v/>
      </c>
      <c r="E498" s="8" t="str">
        <f t="shared" si="153"/>
        <v/>
      </c>
    </row>
    <row r="499" spans="1:5">
      <c r="A499" s="6" t="str">
        <f t="shared" si="150"/>
        <v/>
      </c>
      <c r="B499" s="8" t="str">
        <f t="shared" si="151"/>
        <v/>
      </c>
      <c r="C499" s="8" t="str">
        <f t="shared" si="152"/>
        <v/>
      </c>
      <c r="D499" s="8" t="str">
        <f t="shared" si="149"/>
        <v/>
      </c>
      <c r="E499" s="8" t="str">
        <f t="shared" si="153"/>
        <v/>
      </c>
    </row>
    <row r="500" spans="1:5">
      <c r="A500" s="6" t="str">
        <f t="shared" si="150"/>
        <v/>
      </c>
      <c r="B500" s="8" t="str">
        <f t="shared" si="151"/>
        <v/>
      </c>
      <c r="C500" s="8" t="str">
        <f t="shared" si="152"/>
        <v/>
      </c>
      <c r="D500" s="8" t="str">
        <f t="shared" si="149"/>
        <v/>
      </c>
      <c r="E500" s="8" t="str">
        <f t="shared" si="153"/>
        <v/>
      </c>
    </row>
    <row r="501" spans="1:5">
      <c r="A501" s="6" t="str">
        <f t="shared" si="150"/>
        <v/>
      </c>
      <c r="B501" s="8" t="str">
        <f t="shared" si="151"/>
        <v/>
      </c>
      <c r="C501" s="8" t="str">
        <f t="shared" si="152"/>
        <v/>
      </c>
      <c r="D501" s="8" t="str">
        <f t="shared" si="149"/>
        <v/>
      </c>
      <c r="E501" s="8" t="str">
        <f t="shared" si="153"/>
        <v/>
      </c>
    </row>
    <row r="502" spans="1:5">
      <c r="A502" s="6" t="str">
        <f t="shared" si="150"/>
        <v/>
      </c>
      <c r="B502" s="8" t="str">
        <f t="shared" si="151"/>
        <v/>
      </c>
      <c r="C502" s="8" t="str">
        <f t="shared" si="152"/>
        <v/>
      </c>
      <c r="D502" s="8" t="str">
        <f t="shared" si="149"/>
        <v/>
      </c>
      <c r="E502" s="8" t="str">
        <f t="shared" si="153"/>
        <v/>
      </c>
    </row>
    <row r="503" spans="1:5">
      <c r="A503" s="6" t="str">
        <f t="shared" si="150"/>
        <v/>
      </c>
      <c r="B503" s="8" t="str">
        <f t="shared" si="151"/>
        <v/>
      </c>
      <c r="C503" s="8" t="str">
        <f t="shared" si="152"/>
        <v/>
      </c>
      <c r="D503" s="8" t="str">
        <f t="shared" si="149"/>
        <v/>
      </c>
      <c r="E503" s="8" t="str">
        <f t="shared" si="153"/>
        <v/>
      </c>
    </row>
    <row r="504" spans="1:5">
      <c r="A504" s="6" t="str">
        <f t="shared" si="150"/>
        <v/>
      </c>
      <c r="B504" s="8" t="str">
        <f t="shared" si="151"/>
        <v/>
      </c>
      <c r="C504" s="8" t="str">
        <f t="shared" si="152"/>
        <v/>
      </c>
      <c r="D504" s="8" t="str">
        <f t="shared" si="149"/>
        <v/>
      </c>
      <c r="E504" s="8" t="str">
        <f t="shared" si="153"/>
        <v/>
      </c>
    </row>
    <row r="505" spans="1:5">
      <c r="A505" s="6" t="str">
        <f t="shared" si="150"/>
        <v/>
      </c>
      <c r="B505" s="8" t="str">
        <f t="shared" si="151"/>
        <v/>
      </c>
      <c r="C505" s="8" t="str">
        <f t="shared" si="152"/>
        <v/>
      </c>
      <c r="D505" s="8" t="str">
        <f t="shared" si="149"/>
        <v/>
      </c>
      <c r="E505" s="8" t="str">
        <f t="shared" si="153"/>
        <v/>
      </c>
    </row>
    <row r="506" spans="1:5">
      <c r="A506" s="6" t="str">
        <f t="shared" si="150"/>
        <v/>
      </c>
      <c r="B506" s="8" t="str">
        <f t="shared" si="151"/>
        <v/>
      </c>
      <c r="C506" s="8" t="str">
        <f t="shared" si="152"/>
        <v/>
      </c>
      <c r="D506" s="8" t="str">
        <f t="shared" si="149"/>
        <v/>
      </c>
      <c r="E506" s="8" t="str">
        <f t="shared" si="153"/>
        <v/>
      </c>
    </row>
    <row r="507" spans="1:5">
      <c r="A507" s="6" t="str">
        <f t="shared" si="150"/>
        <v/>
      </c>
      <c r="B507" s="8" t="str">
        <f t="shared" si="151"/>
        <v/>
      </c>
      <c r="C507" s="8" t="str">
        <f t="shared" si="152"/>
        <v/>
      </c>
      <c r="D507" s="8" t="str">
        <f t="shared" si="149"/>
        <v/>
      </c>
      <c r="E507" s="8" t="str">
        <f t="shared" si="153"/>
        <v/>
      </c>
    </row>
    <row r="508" spans="1:5">
      <c r="A508" s="6" t="str">
        <f t="shared" si="150"/>
        <v/>
      </c>
      <c r="B508" s="8" t="str">
        <f t="shared" si="151"/>
        <v/>
      </c>
      <c r="C508" s="8" t="str">
        <f t="shared" si="152"/>
        <v/>
      </c>
      <c r="D508" s="8" t="str">
        <f t="shared" si="149"/>
        <v/>
      </c>
      <c r="E508" s="8" t="str">
        <f t="shared" si="153"/>
        <v/>
      </c>
    </row>
    <row r="509" spans="1:5">
      <c r="A509" s="6" t="str">
        <f t="shared" si="150"/>
        <v/>
      </c>
      <c r="B509" s="8" t="str">
        <f t="shared" si="151"/>
        <v/>
      </c>
      <c r="C509" s="8" t="str">
        <f t="shared" si="152"/>
        <v/>
      </c>
      <c r="D509" s="8" t="str">
        <f t="shared" si="149"/>
        <v/>
      </c>
      <c r="E509" s="8" t="str">
        <f t="shared" si="153"/>
        <v/>
      </c>
    </row>
    <row r="510" spans="1:5">
      <c r="A510" s="6" t="str">
        <f t="shared" si="150"/>
        <v/>
      </c>
      <c r="B510" s="8" t="str">
        <f t="shared" si="151"/>
        <v/>
      </c>
      <c r="C510" s="8" t="str">
        <f t="shared" si="152"/>
        <v/>
      </c>
      <c r="D510" s="8" t="str">
        <f t="shared" ref="D510:D525" si="154">IF(C510="","",E510-C510)</f>
        <v/>
      </c>
      <c r="E510" s="8" t="str">
        <f t="shared" si="153"/>
        <v/>
      </c>
    </row>
    <row r="511" spans="1:5">
      <c r="A511" s="6" t="str">
        <f t="shared" ref="A511:A526" si="155">IF(OR(B510=0,B510=""),"",A510+1)</f>
        <v/>
      </c>
      <c r="B511" s="8" t="str">
        <f t="shared" ref="B511:B526" si="156">IF(B510="","",IF(AND(B510-D510=0,E510=0),"",B510-D510))</f>
        <v/>
      </c>
      <c r="C511" s="8" t="str">
        <f t="shared" si="152"/>
        <v/>
      </c>
      <c r="D511" s="8" t="str">
        <f t="shared" si="154"/>
        <v/>
      </c>
      <c r="E511" s="8" t="str">
        <f t="shared" si="153"/>
        <v/>
      </c>
    </row>
    <row r="512" spans="1:5">
      <c r="A512" s="6" t="str">
        <f t="shared" si="155"/>
        <v/>
      </c>
      <c r="B512" s="8" t="str">
        <f t="shared" si="156"/>
        <v/>
      </c>
      <c r="C512" s="8" t="str">
        <f t="shared" ref="C512:C527" si="157">IF(B512="","",B512*$E$3/$E$5)</f>
        <v/>
      </c>
      <c r="D512" s="8" t="str">
        <f t="shared" si="154"/>
        <v/>
      </c>
      <c r="E512" s="8" t="str">
        <f t="shared" ref="E512:E527" si="158">IF(B512="","",IF(B512+C512&gt;$E$7,$E$7,B512+C512))</f>
        <v/>
      </c>
    </row>
    <row r="513" spans="1:5">
      <c r="A513" s="6" t="str">
        <f t="shared" si="155"/>
        <v/>
      </c>
      <c r="B513" s="8" t="str">
        <f t="shared" si="156"/>
        <v/>
      </c>
      <c r="C513" s="8" t="str">
        <f t="shared" si="157"/>
        <v/>
      </c>
      <c r="D513" s="8" t="str">
        <f t="shared" si="154"/>
        <v/>
      </c>
      <c r="E513" s="8" t="str">
        <f t="shared" si="158"/>
        <v/>
      </c>
    </row>
    <row r="514" spans="1:5">
      <c r="A514" s="6" t="str">
        <f t="shared" si="155"/>
        <v/>
      </c>
      <c r="B514" s="8" t="str">
        <f t="shared" si="156"/>
        <v/>
      </c>
      <c r="C514" s="8" t="str">
        <f t="shared" si="157"/>
        <v/>
      </c>
      <c r="D514" s="8" t="str">
        <f t="shared" si="154"/>
        <v/>
      </c>
      <c r="E514" s="8" t="str">
        <f t="shared" si="158"/>
        <v/>
      </c>
    </row>
    <row r="515" spans="1:5">
      <c r="A515" s="6" t="str">
        <f t="shared" si="155"/>
        <v/>
      </c>
      <c r="B515" s="8" t="str">
        <f t="shared" si="156"/>
        <v/>
      </c>
      <c r="C515" s="8" t="str">
        <f t="shared" si="157"/>
        <v/>
      </c>
      <c r="D515" s="8" t="str">
        <f t="shared" si="154"/>
        <v/>
      </c>
      <c r="E515" s="8" t="str">
        <f t="shared" si="158"/>
        <v/>
      </c>
    </row>
    <row r="516" spans="1:5">
      <c r="A516" s="6" t="str">
        <f t="shared" si="155"/>
        <v/>
      </c>
      <c r="B516" s="8" t="str">
        <f t="shared" si="156"/>
        <v/>
      </c>
      <c r="C516" s="8" t="str">
        <f t="shared" si="157"/>
        <v/>
      </c>
      <c r="D516" s="8" t="str">
        <f t="shared" si="154"/>
        <v/>
      </c>
      <c r="E516" s="8" t="str">
        <f t="shared" si="158"/>
        <v/>
      </c>
    </row>
    <row r="517" spans="1:5">
      <c r="A517" s="6" t="str">
        <f t="shared" si="155"/>
        <v/>
      </c>
      <c r="B517" s="8" t="str">
        <f t="shared" si="156"/>
        <v/>
      </c>
      <c r="C517" s="8" t="str">
        <f t="shared" si="157"/>
        <v/>
      </c>
      <c r="D517" s="8" t="str">
        <f t="shared" si="154"/>
        <v/>
      </c>
      <c r="E517" s="8" t="str">
        <f t="shared" si="158"/>
        <v/>
      </c>
    </row>
    <row r="518" spans="1:5">
      <c r="A518" s="6" t="str">
        <f t="shared" si="155"/>
        <v/>
      </c>
      <c r="B518" s="8" t="str">
        <f t="shared" si="156"/>
        <v/>
      </c>
      <c r="C518" s="8" t="str">
        <f t="shared" si="157"/>
        <v/>
      </c>
      <c r="D518" s="8" t="str">
        <f t="shared" si="154"/>
        <v/>
      </c>
      <c r="E518" s="8" t="str">
        <f t="shared" si="158"/>
        <v/>
      </c>
    </row>
    <row r="519" spans="1:5">
      <c r="A519" s="6" t="str">
        <f t="shared" si="155"/>
        <v/>
      </c>
      <c r="B519" s="8" t="str">
        <f t="shared" si="156"/>
        <v/>
      </c>
      <c r="C519" s="8" t="str">
        <f t="shared" si="157"/>
        <v/>
      </c>
      <c r="D519" s="8" t="str">
        <f t="shared" si="154"/>
        <v/>
      </c>
      <c r="E519" s="8" t="str">
        <f t="shared" si="158"/>
        <v/>
      </c>
    </row>
    <row r="520" spans="1:5">
      <c r="A520" s="6" t="str">
        <f t="shared" si="155"/>
        <v/>
      </c>
      <c r="B520" s="8" t="str">
        <f t="shared" si="156"/>
        <v/>
      </c>
      <c r="C520" s="8" t="str">
        <f t="shared" si="157"/>
        <v/>
      </c>
      <c r="D520" s="8" t="str">
        <f t="shared" si="154"/>
        <v/>
      </c>
      <c r="E520" s="8" t="str">
        <f t="shared" si="158"/>
        <v/>
      </c>
    </row>
    <row r="521" spans="1:5">
      <c r="A521" s="6" t="str">
        <f t="shared" si="155"/>
        <v/>
      </c>
      <c r="B521" s="8" t="str">
        <f t="shared" si="156"/>
        <v/>
      </c>
      <c r="C521" s="8" t="str">
        <f t="shared" si="157"/>
        <v/>
      </c>
      <c r="D521" s="8" t="str">
        <f t="shared" si="154"/>
        <v/>
      </c>
      <c r="E521" s="8" t="str">
        <f t="shared" si="158"/>
        <v/>
      </c>
    </row>
    <row r="522" spans="1:5">
      <c r="A522" s="6" t="str">
        <f t="shared" si="155"/>
        <v/>
      </c>
      <c r="B522" s="8" t="str">
        <f t="shared" si="156"/>
        <v/>
      </c>
      <c r="C522" s="8" t="str">
        <f t="shared" si="157"/>
        <v/>
      </c>
      <c r="D522" s="8" t="str">
        <f t="shared" si="154"/>
        <v/>
      </c>
      <c r="E522" s="8" t="str">
        <f t="shared" si="158"/>
        <v/>
      </c>
    </row>
    <row r="523" spans="1:5">
      <c r="A523" s="6" t="str">
        <f t="shared" si="155"/>
        <v/>
      </c>
      <c r="B523" s="8" t="str">
        <f t="shared" si="156"/>
        <v/>
      </c>
      <c r="C523" s="8" t="str">
        <f t="shared" si="157"/>
        <v/>
      </c>
      <c r="D523" s="8" t="str">
        <f t="shared" si="154"/>
        <v/>
      </c>
      <c r="E523" s="8" t="str">
        <f t="shared" si="158"/>
        <v/>
      </c>
    </row>
    <row r="524" spans="1:5">
      <c r="A524" s="6" t="str">
        <f t="shared" si="155"/>
        <v/>
      </c>
      <c r="B524" s="8" t="str">
        <f t="shared" si="156"/>
        <v/>
      </c>
      <c r="C524" s="8" t="str">
        <f t="shared" si="157"/>
        <v/>
      </c>
      <c r="D524" s="8" t="str">
        <f t="shared" si="154"/>
        <v/>
      </c>
      <c r="E524" s="8" t="str">
        <f t="shared" si="158"/>
        <v/>
      </c>
    </row>
    <row r="525" spans="1:5">
      <c r="A525" s="6" t="str">
        <f t="shared" si="155"/>
        <v/>
      </c>
      <c r="B525" s="8" t="str">
        <f t="shared" si="156"/>
        <v/>
      </c>
      <c r="C525" s="8" t="str">
        <f t="shared" si="157"/>
        <v/>
      </c>
      <c r="D525" s="8" t="str">
        <f t="shared" si="154"/>
        <v/>
      </c>
      <c r="E525" s="8" t="str">
        <f t="shared" si="158"/>
        <v/>
      </c>
    </row>
    <row r="526" spans="1:5">
      <c r="A526" s="6" t="str">
        <f t="shared" si="155"/>
        <v/>
      </c>
      <c r="B526" s="8" t="str">
        <f t="shared" si="156"/>
        <v/>
      </c>
      <c r="C526" s="8" t="str">
        <f t="shared" si="157"/>
        <v/>
      </c>
      <c r="D526" s="8" t="str">
        <f t="shared" ref="D526:D541" si="159">IF(C526="","",E526-C526)</f>
        <v/>
      </c>
      <c r="E526" s="8" t="str">
        <f t="shared" si="158"/>
        <v/>
      </c>
    </row>
    <row r="527" spans="1:5">
      <c r="A527" s="6" t="str">
        <f t="shared" ref="A527:A542" si="160">IF(OR(B526=0,B526=""),"",A526+1)</f>
        <v/>
      </c>
      <c r="B527" s="8" t="str">
        <f t="shared" ref="B527:B542" si="161">IF(B526="","",IF(AND(B526-D526=0,E526=0),"",B526-D526))</f>
        <v/>
      </c>
      <c r="C527" s="8" t="str">
        <f t="shared" si="157"/>
        <v/>
      </c>
      <c r="D527" s="8" t="str">
        <f t="shared" si="159"/>
        <v/>
      </c>
      <c r="E527" s="8" t="str">
        <f t="shared" si="158"/>
        <v/>
      </c>
    </row>
    <row r="528" spans="1:5">
      <c r="A528" s="6" t="str">
        <f t="shared" si="160"/>
        <v/>
      </c>
      <c r="B528" s="8" t="str">
        <f t="shared" si="161"/>
        <v/>
      </c>
      <c r="C528" s="8" t="str">
        <f t="shared" ref="C528:C543" si="162">IF(B528="","",B528*$E$3/$E$5)</f>
        <v/>
      </c>
      <c r="D528" s="8" t="str">
        <f t="shared" si="159"/>
        <v/>
      </c>
      <c r="E528" s="8" t="str">
        <f t="shared" ref="E528:E543" si="163">IF(B528="","",IF(B528+C528&gt;$E$7,$E$7,B528+C528))</f>
        <v/>
      </c>
    </row>
    <row r="529" spans="1:5">
      <c r="A529" s="6" t="str">
        <f t="shared" si="160"/>
        <v/>
      </c>
      <c r="B529" s="8" t="str">
        <f t="shared" si="161"/>
        <v/>
      </c>
      <c r="C529" s="8" t="str">
        <f t="shared" si="162"/>
        <v/>
      </c>
      <c r="D529" s="8" t="str">
        <f t="shared" si="159"/>
        <v/>
      </c>
      <c r="E529" s="8" t="str">
        <f t="shared" si="163"/>
        <v/>
      </c>
    </row>
    <row r="530" spans="1:5">
      <c r="A530" s="6" t="str">
        <f t="shared" si="160"/>
        <v/>
      </c>
      <c r="B530" s="8" t="str">
        <f t="shared" si="161"/>
        <v/>
      </c>
      <c r="C530" s="8" t="str">
        <f t="shared" si="162"/>
        <v/>
      </c>
      <c r="D530" s="8" t="str">
        <f t="shared" si="159"/>
        <v/>
      </c>
      <c r="E530" s="8" t="str">
        <f t="shared" si="163"/>
        <v/>
      </c>
    </row>
    <row r="531" spans="1:5">
      <c r="A531" s="6" t="str">
        <f t="shared" si="160"/>
        <v/>
      </c>
      <c r="B531" s="8" t="str">
        <f t="shared" si="161"/>
        <v/>
      </c>
      <c r="C531" s="8" t="str">
        <f t="shared" si="162"/>
        <v/>
      </c>
      <c r="D531" s="8" t="str">
        <f t="shared" si="159"/>
        <v/>
      </c>
      <c r="E531" s="8" t="str">
        <f t="shared" si="163"/>
        <v/>
      </c>
    </row>
    <row r="532" spans="1:5">
      <c r="A532" s="6" t="str">
        <f t="shared" si="160"/>
        <v/>
      </c>
      <c r="B532" s="8" t="str">
        <f t="shared" si="161"/>
        <v/>
      </c>
      <c r="C532" s="8" t="str">
        <f t="shared" si="162"/>
        <v/>
      </c>
      <c r="D532" s="8" t="str">
        <f t="shared" si="159"/>
        <v/>
      </c>
      <c r="E532" s="8" t="str">
        <f t="shared" si="163"/>
        <v/>
      </c>
    </row>
    <row r="533" spans="1:5">
      <c r="A533" s="6" t="str">
        <f t="shared" si="160"/>
        <v/>
      </c>
      <c r="B533" s="8" t="str">
        <f t="shared" si="161"/>
        <v/>
      </c>
      <c r="C533" s="8" t="str">
        <f t="shared" si="162"/>
        <v/>
      </c>
      <c r="D533" s="8" t="str">
        <f t="shared" si="159"/>
        <v/>
      </c>
      <c r="E533" s="8" t="str">
        <f t="shared" si="163"/>
        <v/>
      </c>
    </row>
    <row r="534" spans="1:5">
      <c r="A534" s="6" t="str">
        <f t="shared" si="160"/>
        <v/>
      </c>
      <c r="B534" s="8" t="str">
        <f t="shared" si="161"/>
        <v/>
      </c>
      <c r="C534" s="8" t="str">
        <f t="shared" si="162"/>
        <v/>
      </c>
      <c r="D534" s="8" t="str">
        <f t="shared" si="159"/>
        <v/>
      </c>
      <c r="E534" s="8" t="str">
        <f t="shared" si="163"/>
        <v/>
      </c>
    </row>
    <row r="535" spans="1:5">
      <c r="A535" s="6" t="str">
        <f t="shared" si="160"/>
        <v/>
      </c>
      <c r="B535" s="8" t="str">
        <f t="shared" si="161"/>
        <v/>
      </c>
      <c r="C535" s="8" t="str">
        <f t="shared" si="162"/>
        <v/>
      </c>
      <c r="D535" s="8" t="str">
        <f t="shared" si="159"/>
        <v/>
      </c>
      <c r="E535" s="8" t="str">
        <f t="shared" si="163"/>
        <v/>
      </c>
    </row>
    <row r="536" spans="1:5">
      <c r="A536" s="6" t="str">
        <f t="shared" si="160"/>
        <v/>
      </c>
      <c r="B536" s="8" t="str">
        <f t="shared" si="161"/>
        <v/>
      </c>
      <c r="C536" s="8" t="str">
        <f t="shared" si="162"/>
        <v/>
      </c>
      <c r="D536" s="8" t="str">
        <f t="shared" si="159"/>
        <v/>
      </c>
      <c r="E536" s="8" t="str">
        <f t="shared" si="163"/>
        <v/>
      </c>
    </row>
    <row r="537" spans="1:5">
      <c r="A537" s="6" t="str">
        <f t="shared" si="160"/>
        <v/>
      </c>
      <c r="B537" s="8" t="str">
        <f t="shared" si="161"/>
        <v/>
      </c>
      <c r="C537" s="8" t="str">
        <f t="shared" si="162"/>
        <v/>
      </c>
      <c r="D537" s="8" t="str">
        <f t="shared" si="159"/>
        <v/>
      </c>
      <c r="E537" s="8" t="str">
        <f t="shared" si="163"/>
        <v/>
      </c>
    </row>
    <row r="538" spans="1:5">
      <c r="A538" s="6" t="str">
        <f t="shared" si="160"/>
        <v/>
      </c>
      <c r="B538" s="8" t="str">
        <f t="shared" si="161"/>
        <v/>
      </c>
      <c r="C538" s="8" t="str">
        <f t="shared" si="162"/>
        <v/>
      </c>
      <c r="D538" s="8" t="str">
        <f t="shared" si="159"/>
        <v/>
      </c>
      <c r="E538" s="8" t="str">
        <f t="shared" si="163"/>
        <v/>
      </c>
    </row>
    <row r="539" spans="1:5">
      <c r="A539" s="6" t="str">
        <f t="shared" si="160"/>
        <v/>
      </c>
      <c r="B539" s="8" t="str">
        <f t="shared" si="161"/>
        <v/>
      </c>
      <c r="C539" s="8" t="str">
        <f t="shared" si="162"/>
        <v/>
      </c>
      <c r="D539" s="8" t="str">
        <f t="shared" si="159"/>
        <v/>
      </c>
      <c r="E539" s="8" t="str">
        <f t="shared" si="163"/>
        <v/>
      </c>
    </row>
    <row r="540" spans="1:5">
      <c r="A540" s="6" t="str">
        <f t="shared" si="160"/>
        <v/>
      </c>
      <c r="B540" s="8" t="str">
        <f t="shared" si="161"/>
        <v/>
      </c>
      <c r="C540" s="8" t="str">
        <f t="shared" si="162"/>
        <v/>
      </c>
      <c r="D540" s="8" t="str">
        <f t="shared" si="159"/>
        <v/>
      </c>
      <c r="E540" s="8" t="str">
        <f t="shared" si="163"/>
        <v/>
      </c>
    </row>
    <row r="541" spans="1:5">
      <c r="A541" s="6" t="str">
        <f t="shared" si="160"/>
        <v/>
      </c>
      <c r="B541" s="8" t="str">
        <f t="shared" si="161"/>
        <v/>
      </c>
      <c r="C541" s="8" t="str">
        <f t="shared" si="162"/>
        <v/>
      </c>
      <c r="D541" s="8" t="str">
        <f t="shared" si="159"/>
        <v/>
      </c>
      <c r="E541" s="8" t="str">
        <f t="shared" si="163"/>
        <v/>
      </c>
    </row>
    <row r="542" spans="1:5">
      <c r="A542" s="6" t="str">
        <f t="shared" si="160"/>
        <v/>
      </c>
      <c r="B542" s="8" t="str">
        <f t="shared" si="161"/>
        <v/>
      </c>
      <c r="C542" s="8" t="str">
        <f t="shared" si="162"/>
        <v/>
      </c>
      <c r="D542" s="8" t="str">
        <f t="shared" ref="D542:D557" si="164">IF(C542="","",E542-C542)</f>
        <v/>
      </c>
      <c r="E542" s="8" t="str">
        <f t="shared" si="163"/>
        <v/>
      </c>
    </row>
    <row r="543" spans="1:5">
      <c r="A543" s="6" t="str">
        <f t="shared" ref="A543:A558" si="165">IF(OR(B542=0,B542=""),"",A542+1)</f>
        <v/>
      </c>
      <c r="B543" s="8" t="str">
        <f t="shared" ref="B543:B558" si="166">IF(B542="","",IF(AND(B542-D542=0,E542=0),"",B542-D542))</f>
        <v/>
      </c>
      <c r="C543" s="8" t="str">
        <f t="shared" si="162"/>
        <v/>
      </c>
      <c r="D543" s="8" t="str">
        <f t="shared" si="164"/>
        <v/>
      </c>
      <c r="E543" s="8" t="str">
        <f t="shared" si="163"/>
        <v/>
      </c>
    </row>
    <row r="544" spans="1:5">
      <c r="A544" s="6" t="str">
        <f t="shared" si="165"/>
        <v/>
      </c>
      <c r="B544" s="8" t="str">
        <f t="shared" si="166"/>
        <v/>
      </c>
      <c r="C544" s="8" t="str">
        <f t="shared" ref="C544:C559" si="167">IF(B544="","",B544*$E$3/$E$5)</f>
        <v/>
      </c>
      <c r="D544" s="8" t="str">
        <f t="shared" si="164"/>
        <v/>
      </c>
      <c r="E544" s="8" t="str">
        <f t="shared" ref="E544:E559" si="168">IF(B544="","",IF(B544+C544&gt;$E$7,$E$7,B544+C544))</f>
        <v/>
      </c>
    </row>
    <row r="545" spans="1:5">
      <c r="A545" s="6" t="str">
        <f t="shared" si="165"/>
        <v/>
      </c>
      <c r="B545" s="8" t="str">
        <f t="shared" si="166"/>
        <v/>
      </c>
      <c r="C545" s="8" t="str">
        <f t="shared" si="167"/>
        <v/>
      </c>
      <c r="D545" s="8" t="str">
        <f t="shared" si="164"/>
        <v/>
      </c>
      <c r="E545" s="8" t="str">
        <f t="shared" si="168"/>
        <v/>
      </c>
    </row>
    <row r="546" spans="1:5">
      <c r="A546" s="6" t="str">
        <f t="shared" si="165"/>
        <v/>
      </c>
      <c r="B546" s="8" t="str">
        <f t="shared" si="166"/>
        <v/>
      </c>
      <c r="C546" s="8" t="str">
        <f t="shared" si="167"/>
        <v/>
      </c>
      <c r="D546" s="8" t="str">
        <f t="shared" si="164"/>
        <v/>
      </c>
      <c r="E546" s="8" t="str">
        <f t="shared" si="168"/>
        <v/>
      </c>
    </row>
    <row r="547" spans="1:5">
      <c r="A547" s="6" t="str">
        <f t="shared" si="165"/>
        <v/>
      </c>
      <c r="B547" s="8" t="str">
        <f t="shared" si="166"/>
        <v/>
      </c>
      <c r="C547" s="8" t="str">
        <f t="shared" si="167"/>
        <v/>
      </c>
      <c r="D547" s="8" t="str">
        <f t="shared" si="164"/>
        <v/>
      </c>
      <c r="E547" s="8" t="str">
        <f t="shared" si="168"/>
        <v/>
      </c>
    </row>
    <row r="548" spans="1:5">
      <c r="A548" s="6" t="str">
        <f t="shared" si="165"/>
        <v/>
      </c>
      <c r="B548" s="8" t="str">
        <f t="shared" si="166"/>
        <v/>
      </c>
      <c r="C548" s="8" t="str">
        <f t="shared" si="167"/>
        <v/>
      </c>
      <c r="D548" s="8" t="str">
        <f t="shared" si="164"/>
        <v/>
      </c>
      <c r="E548" s="8" t="str">
        <f t="shared" si="168"/>
        <v/>
      </c>
    </row>
    <row r="549" spans="1:5">
      <c r="A549" s="6" t="str">
        <f t="shared" si="165"/>
        <v/>
      </c>
      <c r="B549" s="8" t="str">
        <f t="shared" si="166"/>
        <v/>
      </c>
      <c r="C549" s="8" t="str">
        <f t="shared" si="167"/>
        <v/>
      </c>
      <c r="D549" s="8" t="str">
        <f t="shared" si="164"/>
        <v/>
      </c>
      <c r="E549" s="8" t="str">
        <f t="shared" si="168"/>
        <v/>
      </c>
    </row>
    <row r="550" spans="1:5">
      <c r="A550" s="6" t="str">
        <f t="shared" si="165"/>
        <v/>
      </c>
      <c r="B550" s="8" t="str">
        <f t="shared" si="166"/>
        <v/>
      </c>
      <c r="C550" s="8" t="str">
        <f t="shared" si="167"/>
        <v/>
      </c>
      <c r="D550" s="8" t="str">
        <f t="shared" si="164"/>
        <v/>
      </c>
      <c r="E550" s="8" t="str">
        <f t="shared" si="168"/>
        <v/>
      </c>
    </row>
    <row r="551" spans="1:5">
      <c r="A551" s="6" t="str">
        <f t="shared" si="165"/>
        <v/>
      </c>
      <c r="B551" s="8" t="str">
        <f t="shared" si="166"/>
        <v/>
      </c>
      <c r="C551" s="8" t="str">
        <f t="shared" si="167"/>
        <v/>
      </c>
      <c r="D551" s="8" t="str">
        <f t="shared" si="164"/>
        <v/>
      </c>
      <c r="E551" s="8" t="str">
        <f t="shared" si="168"/>
        <v/>
      </c>
    </row>
    <row r="552" spans="1:5">
      <c r="A552" s="6" t="str">
        <f t="shared" si="165"/>
        <v/>
      </c>
      <c r="B552" s="8" t="str">
        <f t="shared" si="166"/>
        <v/>
      </c>
      <c r="C552" s="8" t="str">
        <f t="shared" si="167"/>
        <v/>
      </c>
      <c r="D552" s="8" t="str">
        <f t="shared" si="164"/>
        <v/>
      </c>
      <c r="E552" s="8" t="str">
        <f t="shared" si="168"/>
        <v/>
      </c>
    </row>
    <row r="553" spans="1:5">
      <c r="A553" s="6" t="str">
        <f t="shared" si="165"/>
        <v/>
      </c>
      <c r="B553" s="8" t="str">
        <f t="shared" si="166"/>
        <v/>
      </c>
      <c r="C553" s="8" t="str">
        <f t="shared" si="167"/>
        <v/>
      </c>
      <c r="D553" s="8" t="str">
        <f t="shared" si="164"/>
        <v/>
      </c>
      <c r="E553" s="8" t="str">
        <f t="shared" si="168"/>
        <v/>
      </c>
    </row>
    <row r="554" spans="1:5">
      <c r="A554" s="6" t="str">
        <f t="shared" si="165"/>
        <v/>
      </c>
      <c r="B554" s="8" t="str">
        <f t="shared" si="166"/>
        <v/>
      </c>
      <c r="C554" s="8" t="str">
        <f t="shared" si="167"/>
        <v/>
      </c>
      <c r="D554" s="8" t="str">
        <f t="shared" si="164"/>
        <v/>
      </c>
      <c r="E554" s="8" t="str">
        <f t="shared" si="168"/>
        <v/>
      </c>
    </row>
    <row r="555" spans="1:5">
      <c r="A555" s="6" t="str">
        <f t="shared" si="165"/>
        <v/>
      </c>
      <c r="B555" s="8" t="str">
        <f t="shared" si="166"/>
        <v/>
      </c>
      <c r="C555" s="8" t="str">
        <f t="shared" si="167"/>
        <v/>
      </c>
      <c r="D555" s="8" t="str">
        <f t="shared" si="164"/>
        <v/>
      </c>
      <c r="E555" s="8" t="str">
        <f t="shared" si="168"/>
        <v/>
      </c>
    </row>
    <row r="556" spans="1:5">
      <c r="A556" s="6" t="str">
        <f t="shared" si="165"/>
        <v/>
      </c>
      <c r="B556" s="8" t="str">
        <f t="shared" si="166"/>
        <v/>
      </c>
      <c r="C556" s="8" t="str">
        <f t="shared" si="167"/>
        <v/>
      </c>
      <c r="D556" s="8" t="str">
        <f t="shared" si="164"/>
        <v/>
      </c>
      <c r="E556" s="8" t="str">
        <f t="shared" si="168"/>
        <v/>
      </c>
    </row>
    <row r="557" spans="1:5">
      <c r="A557" s="6" t="str">
        <f t="shared" si="165"/>
        <v/>
      </c>
      <c r="B557" s="8" t="str">
        <f t="shared" si="166"/>
        <v/>
      </c>
      <c r="C557" s="8" t="str">
        <f t="shared" si="167"/>
        <v/>
      </c>
      <c r="D557" s="8" t="str">
        <f t="shared" si="164"/>
        <v/>
      </c>
      <c r="E557" s="8" t="str">
        <f t="shared" si="168"/>
        <v/>
      </c>
    </row>
    <row r="558" spans="1:5">
      <c r="A558" s="6" t="str">
        <f t="shared" si="165"/>
        <v/>
      </c>
      <c r="B558" s="8" t="str">
        <f t="shared" si="166"/>
        <v/>
      </c>
      <c r="C558" s="8" t="str">
        <f t="shared" si="167"/>
        <v/>
      </c>
      <c r="D558" s="8" t="str">
        <f t="shared" ref="D558:D573" si="169">IF(C558="","",E558-C558)</f>
        <v/>
      </c>
      <c r="E558" s="8" t="str">
        <f t="shared" si="168"/>
        <v/>
      </c>
    </row>
    <row r="559" spans="1:5">
      <c r="A559" s="6" t="str">
        <f t="shared" ref="A559:A574" si="170">IF(OR(B558=0,B558=""),"",A558+1)</f>
        <v/>
      </c>
      <c r="B559" s="8" t="str">
        <f t="shared" ref="B559:B574" si="171">IF(B558="","",IF(AND(B558-D558=0,E558=0),"",B558-D558))</f>
        <v/>
      </c>
      <c r="C559" s="8" t="str">
        <f t="shared" si="167"/>
        <v/>
      </c>
      <c r="D559" s="8" t="str">
        <f t="shared" si="169"/>
        <v/>
      </c>
      <c r="E559" s="8" t="str">
        <f t="shared" si="168"/>
        <v/>
      </c>
    </row>
    <row r="560" spans="1:5">
      <c r="A560" s="6" t="str">
        <f t="shared" si="170"/>
        <v/>
      </c>
      <c r="B560" s="8" t="str">
        <f t="shared" si="171"/>
        <v/>
      </c>
      <c r="C560" s="8" t="str">
        <f t="shared" ref="C560:C575" si="172">IF(B560="","",B560*$E$3/$E$5)</f>
        <v/>
      </c>
      <c r="D560" s="8" t="str">
        <f t="shared" si="169"/>
        <v/>
      </c>
      <c r="E560" s="8" t="str">
        <f t="shared" ref="E560:E575" si="173">IF(B560="","",IF(B560+C560&gt;$E$7,$E$7,B560+C560))</f>
        <v/>
      </c>
    </row>
    <row r="561" spans="1:5">
      <c r="A561" s="6" t="str">
        <f t="shared" si="170"/>
        <v/>
      </c>
      <c r="B561" s="8" t="str">
        <f t="shared" si="171"/>
        <v/>
      </c>
      <c r="C561" s="8" t="str">
        <f t="shared" si="172"/>
        <v/>
      </c>
      <c r="D561" s="8" t="str">
        <f t="shared" si="169"/>
        <v/>
      </c>
      <c r="E561" s="8" t="str">
        <f t="shared" si="173"/>
        <v/>
      </c>
    </row>
    <row r="562" spans="1:5">
      <c r="A562" s="6" t="str">
        <f t="shared" si="170"/>
        <v/>
      </c>
      <c r="B562" s="8" t="str">
        <f t="shared" si="171"/>
        <v/>
      </c>
      <c r="C562" s="8" t="str">
        <f t="shared" si="172"/>
        <v/>
      </c>
      <c r="D562" s="8" t="str">
        <f t="shared" si="169"/>
        <v/>
      </c>
      <c r="E562" s="8" t="str">
        <f t="shared" si="173"/>
        <v/>
      </c>
    </row>
    <row r="563" spans="1:5">
      <c r="A563" s="6" t="str">
        <f t="shared" si="170"/>
        <v/>
      </c>
      <c r="B563" s="8" t="str">
        <f t="shared" si="171"/>
        <v/>
      </c>
      <c r="C563" s="8" t="str">
        <f t="shared" si="172"/>
        <v/>
      </c>
      <c r="D563" s="8" t="str">
        <f t="shared" si="169"/>
        <v/>
      </c>
      <c r="E563" s="8" t="str">
        <f t="shared" si="173"/>
        <v/>
      </c>
    </row>
    <row r="564" spans="1:5">
      <c r="A564" s="6" t="str">
        <f t="shared" si="170"/>
        <v/>
      </c>
      <c r="B564" s="8" t="str">
        <f t="shared" si="171"/>
        <v/>
      </c>
      <c r="C564" s="8" t="str">
        <f t="shared" si="172"/>
        <v/>
      </c>
      <c r="D564" s="8" t="str">
        <f t="shared" si="169"/>
        <v/>
      </c>
      <c r="E564" s="8" t="str">
        <f t="shared" si="173"/>
        <v/>
      </c>
    </row>
    <row r="565" spans="1:5">
      <c r="A565" s="6" t="str">
        <f t="shared" si="170"/>
        <v/>
      </c>
      <c r="B565" s="8" t="str">
        <f t="shared" si="171"/>
        <v/>
      </c>
      <c r="C565" s="8" t="str">
        <f t="shared" si="172"/>
        <v/>
      </c>
      <c r="D565" s="8" t="str">
        <f t="shared" si="169"/>
        <v/>
      </c>
      <c r="E565" s="8" t="str">
        <f t="shared" si="173"/>
        <v/>
      </c>
    </row>
    <row r="566" spans="1:5">
      <c r="A566" s="6" t="str">
        <f t="shared" si="170"/>
        <v/>
      </c>
      <c r="B566" s="8" t="str">
        <f t="shared" si="171"/>
        <v/>
      </c>
      <c r="C566" s="8" t="str">
        <f t="shared" si="172"/>
        <v/>
      </c>
      <c r="D566" s="8" t="str">
        <f t="shared" si="169"/>
        <v/>
      </c>
      <c r="E566" s="8" t="str">
        <f t="shared" si="173"/>
        <v/>
      </c>
    </row>
    <row r="567" spans="1:5">
      <c r="A567" s="6" t="str">
        <f t="shared" si="170"/>
        <v/>
      </c>
      <c r="B567" s="8" t="str">
        <f t="shared" si="171"/>
        <v/>
      </c>
      <c r="C567" s="8" t="str">
        <f t="shared" si="172"/>
        <v/>
      </c>
      <c r="D567" s="8" t="str">
        <f t="shared" si="169"/>
        <v/>
      </c>
      <c r="E567" s="8" t="str">
        <f t="shared" si="173"/>
        <v/>
      </c>
    </row>
    <row r="568" spans="1:5">
      <c r="A568" s="6" t="str">
        <f t="shared" si="170"/>
        <v/>
      </c>
      <c r="B568" s="8" t="str">
        <f t="shared" si="171"/>
        <v/>
      </c>
      <c r="C568" s="8" t="str">
        <f t="shared" si="172"/>
        <v/>
      </c>
      <c r="D568" s="8" t="str">
        <f t="shared" si="169"/>
        <v/>
      </c>
      <c r="E568" s="8" t="str">
        <f t="shared" si="173"/>
        <v/>
      </c>
    </row>
    <row r="569" spans="1:5">
      <c r="A569" s="6" t="str">
        <f t="shared" si="170"/>
        <v/>
      </c>
      <c r="B569" s="8" t="str">
        <f t="shared" si="171"/>
        <v/>
      </c>
      <c r="C569" s="8" t="str">
        <f t="shared" si="172"/>
        <v/>
      </c>
      <c r="D569" s="8" t="str">
        <f t="shared" si="169"/>
        <v/>
      </c>
      <c r="E569" s="8" t="str">
        <f t="shared" si="173"/>
        <v/>
      </c>
    </row>
    <row r="570" spans="1:5">
      <c r="A570" s="6" t="str">
        <f t="shared" si="170"/>
        <v/>
      </c>
      <c r="B570" s="8" t="str">
        <f t="shared" si="171"/>
        <v/>
      </c>
      <c r="C570" s="8" t="str">
        <f t="shared" si="172"/>
        <v/>
      </c>
      <c r="D570" s="8" t="str">
        <f t="shared" si="169"/>
        <v/>
      </c>
      <c r="E570" s="8" t="str">
        <f t="shared" si="173"/>
        <v/>
      </c>
    </row>
    <row r="571" spans="1:5">
      <c r="A571" s="6" t="str">
        <f t="shared" si="170"/>
        <v/>
      </c>
      <c r="B571" s="8" t="str">
        <f t="shared" si="171"/>
        <v/>
      </c>
      <c r="C571" s="8" t="str">
        <f t="shared" si="172"/>
        <v/>
      </c>
      <c r="D571" s="8" t="str">
        <f t="shared" si="169"/>
        <v/>
      </c>
      <c r="E571" s="8" t="str">
        <f t="shared" si="173"/>
        <v/>
      </c>
    </row>
    <row r="572" spans="1:5">
      <c r="A572" s="6" t="str">
        <f t="shared" si="170"/>
        <v/>
      </c>
      <c r="B572" s="8" t="str">
        <f t="shared" si="171"/>
        <v/>
      </c>
      <c r="C572" s="8" t="str">
        <f t="shared" si="172"/>
        <v/>
      </c>
      <c r="D572" s="8" t="str">
        <f t="shared" si="169"/>
        <v/>
      </c>
      <c r="E572" s="8" t="str">
        <f t="shared" si="173"/>
        <v/>
      </c>
    </row>
    <row r="573" spans="1:5">
      <c r="A573" s="6" t="str">
        <f t="shared" si="170"/>
        <v/>
      </c>
      <c r="B573" s="8" t="str">
        <f t="shared" si="171"/>
        <v/>
      </c>
      <c r="C573" s="8" t="str">
        <f t="shared" si="172"/>
        <v/>
      </c>
      <c r="D573" s="8" t="str">
        <f t="shared" si="169"/>
        <v/>
      </c>
      <c r="E573" s="8" t="str">
        <f t="shared" si="173"/>
        <v/>
      </c>
    </row>
    <row r="574" spans="1:5">
      <c r="A574" s="6" t="str">
        <f t="shared" si="170"/>
        <v/>
      </c>
      <c r="B574" s="8" t="str">
        <f t="shared" si="171"/>
        <v/>
      </c>
      <c r="C574" s="8" t="str">
        <f t="shared" si="172"/>
        <v/>
      </c>
      <c r="D574" s="8" t="str">
        <f t="shared" ref="D574:D589" si="174">IF(C574="","",E574-C574)</f>
        <v/>
      </c>
      <c r="E574" s="8" t="str">
        <f t="shared" si="173"/>
        <v/>
      </c>
    </row>
    <row r="575" spans="1:5">
      <c r="A575" s="6" t="str">
        <f t="shared" ref="A575:A590" si="175">IF(OR(B574=0,B574=""),"",A574+1)</f>
        <v/>
      </c>
      <c r="B575" s="8" t="str">
        <f t="shared" ref="B575:B590" si="176">IF(B574="","",IF(AND(B574-D574=0,E574=0),"",B574-D574))</f>
        <v/>
      </c>
      <c r="C575" s="8" t="str">
        <f t="shared" si="172"/>
        <v/>
      </c>
      <c r="D575" s="8" t="str">
        <f t="shared" si="174"/>
        <v/>
      </c>
      <c r="E575" s="8" t="str">
        <f t="shared" si="173"/>
        <v/>
      </c>
    </row>
    <row r="576" spans="1:5">
      <c r="A576" s="6" t="str">
        <f t="shared" si="175"/>
        <v/>
      </c>
      <c r="B576" s="8" t="str">
        <f t="shared" si="176"/>
        <v/>
      </c>
      <c r="C576" s="8" t="str">
        <f t="shared" ref="C576:C591" si="177">IF(B576="","",B576*$E$3/$E$5)</f>
        <v/>
      </c>
      <c r="D576" s="8" t="str">
        <f t="shared" si="174"/>
        <v/>
      </c>
      <c r="E576" s="8" t="str">
        <f t="shared" ref="E576:E591" si="178">IF(B576="","",IF(B576+C576&gt;$E$7,$E$7,B576+C576))</f>
        <v/>
      </c>
    </row>
    <row r="577" spans="1:5">
      <c r="A577" s="6" t="str">
        <f t="shared" si="175"/>
        <v/>
      </c>
      <c r="B577" s="8" t="str">
        <f t="shared" si="176"/>
        <v/>
      </c>
      <c r="C577" s="8" t="str">
        <f t="shared" si="177"/>
        <v/>
      </c>
      <c r="D577" s="8" t="str">
        <f t="shared" si="174"/>
        <v/>
      </c>
      <c r="E577" s="8" t="str">
        <f t="shared" si="178"/>
        <v/>
      </c>
    </row>
    <row r="578" spans="1:5">
      <c r="A578" s="6" t="str">
        <f t="shared" si="175"/>
        <v/>
      </c>
      <c r="B578" s="8" t="str">
        <f t="shared" si="176"/>
        <v/>
      </c>
      <c r="C578" s="8" t="str">
        <f t="shared" si="177"/>
        <v/>
      </c>
      <c r="D578" s="8" t="str">
        <f t="shared" si="174"/>
        <v/>
      </c>
      <c r="E578" s="8" t="str">
        <f t="shared" si="178"/>
        <v/>
      </c>
    </row>
    <row r="579" spans="1:5">
      <c r="A579" s="6" t="str">
        <f t="shared" si="175"/>
        <v/>
      </c>
      <c r="B579" s="8" t="str">
        <f t="shared" si="176"/>
        <v/>
      </c>
      <c r="C579" s="8" t="str">
        <f t="shared" si="177"/>
        <v/>
      </c>
      <c r="D579" s="8" t="str">
        <f t="shared" si="174"/>
        <v/>
      </c>
      <c r="E579" s="8" t="str">
        <f t="shared" si="178"/>
        <v/>
      </c>
    </row>
    <row r="580" spans="1:5">
      <c r="A580" s="6" t="str">
        <f t="shared" si="175"/>
        <v/>
      </c>
      <c r="B580" s="8" t="str">
        <f t="shared" si="176"/>
        <v/>
      </c>
      <c r="C580" s="8" t="str">
        <f t="shared" si="177"/>
        <v/>
      </c>
      <c r="D580" s="8" t="str">
        <f t="shared" si="174"/>
        <v/>
      </c>
      <c r="E580" s="8" t="str">
        <f t="shared" si="178"/>
        <v/>
      </c>
    </row>
    <row r="581" spans="1:5">
      <c r="A581" s="6" t="str">
        <f t="shared" si="175"/>
        <v/>
      </c>
      <c r="B581" s="8" t="str">
        <f t="shared" si="176"/>
        <v/>
      </c>
      <c r="C581" s="8" t="str">
        <f t="shared" si="177"/>
        <v/>
      </c>
      <c r="D581" s="8" t="str">
        <f t="shared" si="174"/>
        <v/>
      </c>
      <c r="E581" s="8" t="str">
        <f t="shared" si="178"/>
        <v/>
      </c>
    </row>
    <row r="582" spans="1:5">
      <c r="A582" s="6" t="str">
        <f t="shared" si="175"/>
        <v/>
      </c>
      <c r="B582" s="8" t="str">
        <f t="shared" si="176"/>
        <v/>
      </c>
      <c r="C582" s="8" t="str">
        <f t="shared" si="177"/>
        <v/>
      </c>
      <c r="D582" s="8" t="str">
        <f t="shared" si="174"/>
        <v/>
      </c>
      <c r="E582" s="8" t="str">
        <f t="shared" si="178"/>
        <v/>
      </c>
    </row>
    <row r="583" spans="1:5">
      <c r="A583" s="6" t="str">
        <f t="shared" si="175"/>
        <v/>
      </c>
      <c r="B583" s="8" t="str">
        <f t="shared" si="176"/>
        <v/>
      </c>
      <c r="C583" s="8" t="str">
        <f t="shared" si="177"/>
        <v/>
      </c>
      <c r="D583" s="8" t="str">
        <f t="shared" si="174"/>
        <v/>
      </c>
      <c r="E583" s="8" t="str">
        <f t="shared" si="178"/>
        <v/>
      </c>
    </row>
    <row r="584" spans="1:5">
      <c r="A584" s="6" t="str">
        <f t="shared" si="175"/>
        <v/>
      </c>
      <c r="B584" s="8" t="str">
        <f t="shared" si="176"/>
        <v/>
      </c>
      <c r="C584" s="8" t="str">
        <f t="shared" si="177"/>
        <v/>
      </c>
      <c r="D584" s="8" t="str">
        <f t="shared" si="174"/>
        <v/>
      </c>
      <c r="E584" s="8" t="str">
        <f t="shared" si="178"/>
        <v/>
      </c>
    </row>
    <row r="585" spans="1:5">
      <c r="A585" s="6" t="str">
        <f t="shared" si="175"/>
        <v/>
      </c>
      <c r="B585" s="8" t="str">
        <f t="shared" si="176"/>
        <v/>
      </c>
      <c r="C585" s="8" t="str">
        <f t="shared" si="177"/>
        <v/>
      </c>
      <c r="D585" s="8" t="str">
        <f t="shared" si="174"/>
        <v/>
      </c>
      <c r="E585" s="8" t="str">
        <f t="shared" si="178"/>
        <v/>
      </c>
    </row>
    <row r="586" spans="1:5">
      <c r="A586" s="6" t="str">
        <f t="shared" si="175"/>
        <v/>
      </c>
      <c r="B586" s="8" t="str">
        <f t="shared" si="176"/>
        <v/>
      </c>
      <c r="C586" s="8" t="str">
        <f t="shared" si="177"/>
        <v/>
      </c>
      <c r="D586" s="8" t="str">
        <f t="shared" si="174"/>
        <v/>
      </c>
      <c r="E586" s="8" t="str">
        <f t="shared" si="178"/>
        <v/>
      </c>
    </row>
    <row r="587" spans="1:5">
      <c r="A587" s="6" t="str">
        <f t="shared" si="175"/>
        <v/>
      </c>
      <c r="B587" s="8" t="str">
        <f t="shared" si="176"/>
        <v/>
      </c>
      <c r="C587" s="8" t="str">
        <f t="shared" si="177"/>
        <v/>
      </c>
      <c r="D587" s="8" t="str">
        <f t="shared" si="174"/>
        <v/>
      </c>
      <c r="E587" s="8" t="str">
        <f t="shared" si="178"/>
        <v/>
      </c>
    </row>
    <row r="588" spans="1:5">
      <c r="A588" s="6" t="str">
        <f t="shared" si="175"/>
        <v/>
      </c>
      <c r="B588" s="8" t="str">
        <f t="shared" si="176"/>
        <v/>
      </c>
      <c r="C588" s="8" t="str">
        <f t="shared" si="177"/>
        <v/>
      </c>
      <c r="D588" s="8" t="str">
        <f t="shared" si="174"/>
        <v/>
      </c>
      <c r="E588" s="8" t="str">
        <f t="shared" si="178"/>
        <v/>
      </c>
    </row>
    <row r="589" spans="1:5">
      <c r="A589" s="6" t="str">
        <f t="shared" si="175"/>
        <v/>
      </c>
      <c r="B589" s="8" t="str">
        <f t="shared" si="176"/>
        <v/>
      </c>
      <c r="C589" s="8" t="str">
        <f t="shared" si="177"/>
        <v/>
      </c>
      <c r="D589" s="8" t="str">
        <f t="shared" si="174"/>
        <v/>
      </c>
      <c r="E589" s="8" t="str">
        <f t="shared" si="178"/>
        <v/>
      </c>
    </row>
    <row r="590" spans="1:5">
      <c r="A590" s="6" t="str">
        <f t="shared" si="175"/>
        <v/>
      </c>
      <c r="B590" s="8" t="str">
        <f t="shared" si="176"/>
        <v/>
      </c>
      <c r="C590" s="8" t="str">
        <f t="shared" si="177"/>
        <v/>
      </c>
      <c r="D590" s="8" t="str">
        <f t="shared" ref="D590:D605" si="179">IF(C590="","",E590-C590)</f>
        <v/>
      </c>
      <c r="E590" s="8" t="str">
        <f t="shared" si="178"/>
        <v/>
      </c>
    </row>
    <row r="591" spans="1:5">
      <c r="A591" s="6" t="str">
        <f t="shared" ref="A591:A606" si="180">IF(OR(B590=0,B590=""),"",A590+1)</f>
        <v/>
      </c>
      <c r="B591" s="8" t="str">
        <f t="shared" ref="B591:B606" si="181">IF(B590="","",IF(AND(B590-D590=0,E590=0),"",B590-D590))</f>
        <v/>
      </c>
      <c r="C591" s="8" t="str">
        <f t="shared" si="177"/>
        <v/>
      </c>
      <c r="D591" s="8" t="str">
        <f t="shared" si="179"/>
        <v/>
      </c>
      <c r="E591" s="8" t="str">
        <f t="shared" si="178"/>
        <v/>
      </c>
    </row>
    <row r="592" spans="1:5">
      <c r="A592" s="6" t="str">
        <f t="shared" si="180"/>
        <v/>
      </c>
      <c r="B592" s="8" t="str">
        <f t="shared" si="181"/>
        <v/>
      </c>
      <c r="C592" s="8" t="str">
        <f t="shared" ref="C592:C607" si="182">IF(B592="","",B592*$E$3/$E$5)</f>
        <v/>
      </c>
      <c r="D592" s="8" t="str">
        <f t="shared" si="179"/>
        <v/>
      </c>
      <c r="E592" s="8" t="str">
        <f t="shared" ref="E592:E607" si="183">IF(B592="","",IF(B592+C592&gt;$E$7,$E$7,B592+C592))</f>
        <v/>
      </c>
    </row>
    <row r="593" spans="1:5">
      <c r="A593" s="6" t="str">
        <f t="shared" si="180"/>
        <v/>
      </c>
      <c r="B593" s="8" t="str">
        <f t="shared" si="181"/>
        <v/>
      </c>
      <c r="C593" s="8" t="str">
        <f t="shared" si="182"/>
        <v/>
      </c>
      <c r="D593" s="8" t="str">
        <f t="shared" si="179"/>
        <v/>
      </c>
      <c r="E593" s="8" t="str">
        <f t="shared" si="183"/>
        <v/>
      </c>
    </row>
    <row r="594" spans="1:5">
      <c r="A594" s="6" t="str">
        <f t="shared" si="180"/>
        <v/>
      </c>
      <c r="B594" s="8" t="str">
        <f t="shared" si="181"/>
        <v/>
      </c>
      <c r="C594" s="8" t="str">
        <f t="shared" si="182"/>
        <v/>
      </c>
      <c r="D594" s="8" t="str">
        <f t="shared" si="179"/>
        <v/>
      </c>
      <c r="E594" s="8" t="str">
        <f t="shared" si="183"/>
        <v/>
      </c>
    </row>
    <row r="595" spans="1:5">
      <c r="A595" s="6" t="str">
        <f t="shared" si="180"/>
        <v/>
      </c>
      <c r="B595" s="8" t="str">
        <f t="shared" si="181"/>
        <v/>
      </c>
      <c r="C595" s="8" t="str">
        <f t="shared" si="182"/>
        <v/>
      </c>
      <c r="D595" s="8" t="str">
        <f t="shared" si="179"/>
        <v/>
      </c>
      <c r="E595" s="8" t="str">
        <f t="shared" si="183"/>
        <v/>
      </c>
    </row>
    <row r="596" spans="1:5">
      <c r="A596" s="6" t="str">
        <f t="shared" si="180"/>
        <v/>
      </c>
      <c r="B596" s="8" t="str">
        <f t="shared" si="181"/>
        <v/>
      </c>
      <c r="C596" s="8" t="str">
        <f t="shared" si="182"/>
        <v/>
      </c>
      <c r="D596" s="8" t="str">
        <f t="shared" si="179"/>
        <v/>
      </c>
      <c r="E596" s="8" t="str">
        <f t="shared" si="183"/>
        <v/>
      </c>
    </row>
    <row r="597" spans="1:5">
      <c r="A597" s="6" t="str">
        <f t="shared" si="180"/>
        <v/>
      </c>
      <c r="B597" s="8" t="str">
        <f t="shared" si="181"/>
        <v/>
      </c>
      <c r="C597" s="8" t="str">
        <f t="shared" si="182"/>
        <v/>
      </c>
      <c r="D597" s="8" t="str">
        <f t="shared" si="179"/>
        <v/>
      </c>
      <c r="E597" s="8" t="str">
        <f t="shared" si="183"/>
        <v/>
      </c>
    </row>
    <row r="598" spans="1:5">
      <c r="A598" s="6" t="str">
        <f t="shared" si="180"/>
        <v/>
      </c>
      <c r="B598" s="8" t="str">
        <f t="shared" si="181"/>
        <v/>
      </c>
      <c r="C598" s="8" t="str">
        <f t="shared" si="182"/>
        <v/>
      </c>
      <c r="D598" s="8" t="str">
        <f t="shared" si="179"/>
        <v/>
      </c>
      <c r="E598" s="8" t="str">
        <f t="shared" si="183"/>
        <v/>
      </c>
    </row>
    <row r="599" spans="1:5">
      <c r="A599" s="6" t="str">
        <f t="shared" si="180"/>
        <v/>
      </c>
      <c r="B599" s="8" t="str">
        <f t="shared" si="181"/>
        <v/>
      </c>
      <c r="C599" s="8" t="str">
        <f t="shared" si="182"/>
        <v/>
      </c>
      <c r="D599" s="8" t="str">
        <f t="shared" si="179"/>
        <v/>
      </c>
      <c r="E599" s="8" t="str">
        <f t="shared" si="183"/>
        <v/>
      </c>
    </row>
    <row r="600" spans="1:5">
      <c r="A600" s="6" t="str">
        <f t="shared" si="180"/>
        <v/>
      </c>
      <c r="B600" s="8" t="str">
        <f t="shared" si="181"/>
        <v/>
      </c>
      <c r="C600" s="8" t="str">
        <f t="shared" si="182"/>
        <v/>
      </c>
      <c r="D600" s="8" t="str">
        <f t="shared" si="179"/>
        <v/>
      </c>
      <c r="E600" s="8" t="str">
        <f t="shared" si="183"/>
        <v/>
      </c>
    </row>
    <row r="601" spans="1:5">
      <c r="A601" s="6" t="str">
        <f t="shared" si="180"/>
        <v/>
      </c>
      <c r="B601" s="8" t="str">
        <f t="shared" si="181"/>
        <v/>
      </c>
      <c r="C601" s="8" t="str">
        <f t="shared" si="182"/>
        <v/>
      </c>
      <c r="D601" s="8" t="str">
        <f t="shared" si="179"/>
        <v/>
      </c>
      <c r="E601" s="8" t="str">
        <f t="shared" si="183"/>
        <v/>
      </c>
    </row>
    <row r="602" spans="1:5">
      <c r="A602" s="6" t="str">
        <f t="shared" si="180"/>
        <v/>
      </c>
      <c r="B602" s="8" t="str">
        <f t="shared" si="181"/>
        <v/>
      </c>
      <c r="C602" s="8" t="str">
        <f t="shared" si="182"/>
        <v/>
      </c>
      <c r="D602" s="8" t="str">
        <f t="shared" si="179"/>
        <v/>
      </c>
      <c r="E602" s="8" t="str">
        <f t="shared" si="183"/>
        <v/>
      </c>
    </row>
    <row r="603" spans="1:5">
      <c r="A603" s="6" t="str">
        <f t="shared" si="180"/>
        <v/>
      </c>
      <c r="B603" s="8" t="str">
        <f t="shared" si="181"/>
        <v/>
      </c>
      <c r="C603" s="8" t="str">
        <f t="shared" si="182"/>
        <v/>
      </c>
      <c r="D603" s="8" t="str">
        <f t="shared" si="179"/>
        <v/>
      </c>
      <c r="E603" s="8" t="str">
        <f t="shared" si="183"/>
        <v/>
      </c>
    </row>
    <row r="604" spans="1:5">
      <c r="A604" s="6" t="str">
        <f t="shared" si="180"/>
        <v/>
      </c>
      <c r="B604" s="8" t="str">
        <f t="shared" si="181"/>
        <v/>
      </c>
      <c r="C604" s="8" t="str">
        <f t="shared" si="182"/>
        <v/>
      </c>
      <c r="D604" s="8" t="str">
        <f t="shared" si="179"/>
        <v/>
      </c>
      <c r="E604" s="8" t="str">
        <f t="shared" si="183"/>
        <v/>
      </c>
    </row>
    <row r="605" spans="1:5">
      <c r="A605" s="6" t="str">
        <f t="shared" si="180"/>
        <v/>
      </c>
      <c r="B605" s="8" t="str">
        <f t="shared" si="181"/>
        <v/>
      </c>
      <c r="C605" s="8" t="str">
        <f t="shared" si="182"/>
        <v/>
      </c>
      <c r="D605" s="8" t="str">
        <f t="shared" si="179"/>
        <v/>
      </c>
      <c r="E605" s="8" t="str">
        <f t="shared" si="183"/>
        <v/>
      </c>
    </row>
    <row r="606" spans="1:5">
      <c r="A606" s="6" t="str">
        <f t="shared" si="180"/>
        <v/>
      </c>
      <c r="B606" s="8" t="str">
        <f t="shared" si="181"/>
        <v/>
      </c>
      <c r="C606" s="8" t="str">
        <f t="shared" si="182"/>
        <v/>
      </c>
      <c r="D606" s="8" t="str">
        <f t="shared" ref="D606:D621" si="184">IF(C606="","",E606-C606)</f>
        <v/>
      </c>
      <c r="E606" s="8" t="str">
        <f t="shared" si="183"/>
        <v/>
      </c>
    </row>
    <row r="607" spans="1:5">
      <c r="A607" s="6" t="str">
        <f t="shared" ref="A607:A622" si="185">IF(OR(B606=0,B606=""),"",A606+1)</f>
        <v/>
      </c>
      <c r="B607" s="8" t="str">
        <f t="shared" ref="B607:B622" si="186">IF(B606="","",IF(AND(B606-D606=0,E606=0),"",B606-D606))</f>
        <v/>
      </c>
      <c r="C607" s="8" t="str">
        <f t="shared" si="182"/>
        <v/>
      </c>
      <c r="D607" s="8" t="str">
        <f t="shared" si="184"/>
        <v/>
      </c>
      <c r="E607" s="8" t="str">
        <f t="shared" si="183"/>
        <v/>
      </c>
    </row>
    <row r="608" spans="1:5">
      <c r="A608" s="6" t="str">
        <f t="shared" si="185"/>
        <v/>
      </c>
      <c r="B608" s="8" t="str">
        <f t="shared" si="186"/>
        <v/>
      </c>
      <c r="C608" s="8" t="str">
        <f t="shared" ref="C608:C623" si="187">IF(B608="","",B608*$E$3/$E$5)</f>
        <v/>
      </c>
      <c r="D608" s="8" t="str">
        <f t="shared" si="184"/>
        <v/>
      </c>
      <c r="E608" s="8" t="str">
        <f t="shared" ref="E608:E623" si="188">IF(B608="","",IF(B608+C608&gt;$E$7,$E$7,B608+C608))</f>
        <v/>
      </c>
    </row>
    <row r="609" spans="1:5">
      <c r="A609" s="6" t="str">
        <f t="shared" si="185"/>
        <v/>
      </c>
      <c r="B609" s="8" t="str">
        <f t="shared" si="186"/>
        <v/>
      </c>
      <c r="C609" s="8" t="str">
        <f t="shared" si="187"/>
        <v/>
      </c>
      <c r="D609" s="8" t="str">
        <f t="shared" si="184"/>
        <v/>
      </c>
      <c r="E609" s="8" t="str">
        <f t="shared" si="188"/>
        <v/>
      </c>
    </row>
    <row r="610" spans="1:5">
      <c r="A610" s="6" t="str">
        <f t="shared" si="185"/>
        <v/>
      </c>
      <c r="B610" s="8" t="str">
        <f t="shared" si="186"/>
        <v/>
      </c>
      <c r="C610" s="8" t="str">
        <f t="shared" si="187"/>
        <v/>
      </c>
      <c r="D610" s="8" t="str">
        <f t="shared" si="184"/>
        <v/>
      </c>
      <c r="E610" s="8" t="str">
        <f t="shared" si="188"/>
        <v/>
      </c>
    </row>
    <row r="611" spans="1:5">
      <c r="A611" s="6" t="str">
        <f t="shared" si="185"/>
        <v/>
      </c>
      <c r="B611" s="8" t="str">
        <f t="shared" si="186"/>
        <v/>
      </c>
      <c r="C611" s="8" t="str">
        <f t="shared" si="187"/>
        <v/>
      </c>
      <c r="D611" s="8" t="str">
        <f t="shared" si="184"/>
        <v/>
      </c>
      <c r="E611" s="8" t="str">
        <f t="shared" si="188"/>
        <v/>
      </c>
    </row>
    <row r="612" spans="1:5">
      <c r="A612" s="6" t="str">
        <f t="shared" si="185"/>
        <v/>
      </c>
      <c r="B612" s="8" t="str">
        <f t="shared" si="186"/>
        <v/>
      </c>
      <c r="C612" s="8" t="str">
        <f t="shared" si="187"/>
        <v/>
      </c>
      <c r="D612" s="8" t="str">
        <f t="shared" si="184"/>
        <v/>
      </c>
      <c r="E612" s="8" t="str">
        <f t="shared" si="188"/>
        <v/>
      </c>
    </row>
    <row r="613" spans="1:5">
      <c r="A613" s="6" t="str">
        <f t="shared" si="185"/>
        <v/>
      </c>
      <c r="B613" s="8" t="str">
        <f t="shared" si="186"/>
        <v/>
      </c>
      <c r="C613" s="8" t="str">
        <f t="shared" si="187"/>
        <v/>
      </c>
      <c r="D613" s="8" t="str">
        <f t="shared" si="184"/>
        <v/>
      </c>
      <c r="E613" s="8" t="str">
        <f t="shared" si="188"/>
        <v/>
      </c>
    </row>
    <row r="614" spans="1:5">
      <c r="A614" s="6" t="str">
        <f t="shared" si="185"/>
        <v/>
      </c>
      <c r="B614" s="8" t="str">
        <f t="shared" si="186"/>
        <v/>
      </c>
      <c r="C614" s="8" t="str">
        <f t="shared" si="187"/>
        <v/>
      </c>
      <c r="D614" s="8" t="str">
        <f t="shared" si="184"/>
        <v/>
      </c>
      <c r="E614" s="8" t="str">
        <f t="shared" si="188"/>
        <v/>
      </c>
    </row>
    <row r="615" spans="1:5">
      <c r="A615" s="6" t="str">
        <f t="shared" si="185"/>
        <v/>
      </c>
      <c r="B615" s="8" t="str">
        <f t="shared" si="186"/>
        <v/>
      </c>
      <c r="C615" s="8" t="str">
        <f t="shared" si="187"/>
        <v/>
      </c>
      <c r="D615" s="8" t="str">
        <f t="shared" si="184"/>
        <v/>
      </c>
      <c r="E615" s="8" t="str">
        <f t="shared" si="188"/>
        <v/>
      </c>
    </row>
    <row r="616" spans="1:5">
      <c r="A616" s="6" t="str">
        <f t="shared" si="185"/>
        <v/>
      </c>
      <c r="B616" s="8" t="str">
        <f t="shared" si="186"/>
        <v/>
      </c>
      <c r="C616" s="8" t="str">
        <f t="shared" si="187"/>
        <v/>
      </c>
      <c r="D616" s="8" t="str">
        <f t="shared" si="184"/>
        <v/>
      </c>
      <c r="E616" s="8" t="str">
        <f t="shared" si="188"/>
        <v/>
      </c>
    </row>
    <row r="617" spans="1:5">
      <c r="A617" s="6" t="str">
        <f t="shared" si="185"/>
        <v/>
      </c>
      <c r="B617" s="8" t="str">
        <f t="shared" si="186"/>
        <v/>
      </c>
      <c r="C617" s="8" t="str">
        <f t="shared" si="187"/>
        <v/>
      </c>
      <c r="D617" s="8" t="str">
        <f t="shared" si="184"/>
        <v/>
      </c>
      <c r="E617" s="8" t="str">
        <f t="shared" si="188"/>
        <v/>
      </c>
    </row>
    <row r="618" spans="1:5">
      <c r="A618" s="6" t="str">
        <f t="shared" si="185"/>
        <v/>
      </c>
      <c r="B618" s="8" t="str">
        <f t="shared" si="186"/>
        <v/>
      </c>
      <c r="C618" s="8" t="str">
        <f t="shared" si="187"/>
        <v/>
      </c>
      <c r="D618" s="8" t="str">
        <f t="shared" si="184"/>
        <v/>
      </c>
      <c r="E618" s="8" t="str">
        <f t="shared" si="188"/>
        <v/>
      </c>
    </row>
    <row r="619" spans="1:5">
      <c r="A619" s="6" t="str">
        <f t="shared" si="185"/>
        <v/>
      </c>
      <c r="B619" s="8" t="str">
        <f t="shared" si="186"/>
        <v/>
      </c>
      <c r="C619" s="8" t="str">
        <f t="shared" si="187"/>
        <v/>
      </c>
      <c r="D619" s="8" t="str">
        <f t="shared" si="184"/>
        <v/>
      </c>
      <c r="E619" s="8" t="str">
        <f t="shared" si="188"/>
        <v/>
      </c>
    </row>
    <row r="620" spans="1:5">
      <c r="A620" s="6" t="str">
        <f t="shared" si="185"/>
        <v/>
      </c>
      <c r="B620" s="8" t="str">
        <f t="shared" si="186"/>
        <v/>
      </c>
      <c r="C620" s="8" t="str">
        <f t="shared" si="187"/>
        <v/>
      </c>
      <c r="D620" s="8" t="str">
        <f t="shared" si="184"/>
        <v/>
      </c>
      <c r="E620" s="8" t="str">
        <f t="shared" si="188"/>
        <v/>
      </c>
    </row>
    <row r="621" spans="1:5">
      <c r="A621" s="6" t="str">
        <f t="shared" si="185"/>
        <v/>
      </c>
      <c r="B621" s="8" t="str">
        <f t="shared" si="186"/>
        <v/>
      </c>
      <c r="C621" s="8" t="str">
        <f t="shared" si="187"/>
        <v/>
      </c>
      <c r="D621" s="8" t="str">
        <f t="shared" si="184"/>
        <v/>
      </c>
      <c r="E621" s="8" t="str">
        <f t="shared" si="188"/>
        <v/>
      </c>
    </row>
    <row r="622" spans="1:5">
      <c r="A622" s="6" t="str">
        <f t="shared" si="185"/>
        <v/>
      </c>
      <c r="B622" s="8" t="str">
        <f t="shared" si="186"/>
        <v/>
      </c>
      <c r="C622" s="8" t="str">
        <f t="shared" si="187"/>
        <v/>
      </c>
      <c r="D622" s="8" t="str">
        <f t="shared" ref="D622:D637" si="189">IF(C622="","",E622-C622)</f>
        <v/>
      </c>
      <c r="E622" s="8" t="str">
        <f t="shared" si="188"/>
        <v/>
      </c>
    </row>
    <row r="623" spans="1:5">
      <c r="A623" s="6" t="str">
        <f t="shared" ref="A623:A638" si="190">IF(OR(B622=0,B622=""),"",A622+1)</f>
        <v/>
      </c>
      <c r="B623" s="8" t="str">
        <f t="shared" ref="B623:B638" si="191">IF(B622="","",IF(AND(B622-D622=0,E622=0),"",B622-D622))</f>
        <v/>
      </c>
      <c r="C623" s="8" t="str">
        <f t="shared" si="187"/>
        <v/>
      </c>
      <c r="D623" s="8" t="str">
        <f t="shared" si="189"/>
        <v/>
      </c>
      <c r="E623" s="8" t="str">
        <f t="shared" si="188"/>
        <v/>
      </c>
    </row>
    <row r="624" spans="1:5">
      <c r="A624" s="6" t="str">
        <f t="shared" si="190"/>
        <v/>
      </c>
      <c r="B624" s="8" t="str">
        <f t="shared" si="191"/>
        <v/>
      </c>
      <c r="C624" s="8" t="str">
        <f t="shared" ref="C624:C639" si="192">IF(B624="","",B624*$E$3/$E$5)</f>
        <v/>
      </c>
      <c r="D624" s="8" t="str">
        <f t="shared" si="189"/>
        <v/>
      </c>
      <c r="E624" s="8" t="str">
        <f t="shared" ref="E624:E639" si="193">IF(B624="","",IF(B624+C624&gt;$E$7,$E$7,B624+C624))</f>
        <v/>
      </c>
    </row>
    <row r="625" spans="1:5">
      <c r="A625" s="6" t="str">
        <f t="shared" si="190"/>
        <v/>
      </c>
      <c r="B625" s="8" t="str">
        <f t="shared" si="191"/>
        <v/>
      </c>
      <c r="C625" s="8" t="str">
        <f t="shared" si="192"/>
        <v/>
      </c>
      <c r="D625" s="8" t="str">
        <f t="shared" si="189"/>
        <v/>
      </c>
      <c r="E625" s="8" t="str">
        <f t="shared" si="193"/>
        <v/>
      </c>
    </row>
    <row r="626" spans="1:5">
      <c r="A626" s="6" t="str">
        <f t="shared" si="190"/>
        <v/>
      </c>
      <c r="B626" s="8" t="str">
        <f t="shared" si="191"/>
        <v/>
      </c>
      <c r="C626" s="8" t="str">
        <f t="shared" si="192"/>
        <v/>
      </c>
      <c r="D626" s="8" t="str">
        <f t="shared" si="189"/>
        <v/>
      </c>
      <c r="E626" s="8" t="str">
        <f t="shared" si="193"/>
        <v/>
      </c>
    </row>
    <row r="627" spans="1:5">
      <c r="A627" s="6" t="str">
        <f t="shared" si="190"/>
        <v/>
      </c>
      <c r="B627" s="8" t="str">
        <f t="shared" si="191"/>
        <v/>
      </c>
      <c r="C627" s="8" t="str">
        <f t="shared" si="192"/>
        <v/>
      </c>
      <c r="D627" s="8" t="str">
        <f t="shared" si="189"/>
        <v/>
      </c>
      <c r="E627" s="8" t="str">
        <f t="shared" si="193"/>
        <v/>
      </c>
    </row>
    <row r="628" spans="1:5">
      <c r="A628" s="6" t="str">
        <f t="shared" si="190"/>
        <v/>
      </c>
      <c r="B628" s="8" t="str">
        <f t="shared" si="191"/>
        <v/>
      </c>
      <c r="C628" s="8" t="str">
        <f t="shared" si="192"/>
        <v/>
      </c>
      <c r="D628" s="8" t="str">
        <f t="shared" si="189"/>
        <v/>
      </c>
      <c r="E628" s="8" t="str">
        <f t="shared" si="193"/>
        <v/>
      </c>
    </row>
    <row r="629" spans="1:5">
      <c r="A629" s="6" t="str">
        <f t="shared" si="190"/>
        <v/>
      </c>
      <c r="B629" s="8" t="str">
        <f t="shared" si="191"/>
        <v/>
      </c>
      <c r="C629" s="8" t="str">
        <f t="shared" si="192"/>
        <v/>
      </c>
      <c r="D629" s="8" t="str">
        <f t="shared" si="189"/>
        <v/>
      </c>
      <c r="E629" s="8" t="str">
        <f t="shared" si="193"/>
        <v/>
      </c>
    </row>
    <row r="630" spans="1:5">
      <c r="A630" s="6" t="str">
        <f t="shared" si="190"/>
        <v/>
      </c>
      <c r="B630" s="8" t="str">
        <f t="shared" si="191"/>
        <v/>
      </c>
      <c r="C630" s="8" t="str">
        <f t="shared" si="192"/>
        <v/>
      </c>
      <c r="D630" s="8" t="str">
        <f t="shared" si="189"/>
        <v/>
      </c>
      <c r="E630" s="8" t="str">
        <f t="shared" si="193"/>
        <v/>
      </c>
    </row>
    <row r="631" spans="1:5">
      <c r="A631" s="6" t="str">
        <f t="shared" si="190"/>
        <v/>
      </c>
      <c r="B631" s="8" t="str">
        <f t="shared" si="191"/>
        <v/>
      </c>
      <c r="C631" s="8" t="str">
        <f t="shared" si="192"/>
        <v/>
      </c>
      <c r="D631" s="8" t="str">
        <f t="shared" si="189"/>
        <v/>
      </c>
      <c r="E631" s="8" t="str">
        <f t="shared" si="193"/>
        <v/>
      </c>
    </row>
    <row r="632" spans="1:5">
      <c r="A632" s="6" t="str">
        <f t="shared" si="190"/>
        <v/>
      </c>
      <c r="B632" s="8" t="str">
        <f t="shared" si="191"/>
        <v/>
      </c>
      <c r="C632" s="8" t="str">
        <f t="shared" si="192"/>
        <v/>
      </c>
      <c r="D632" s="8" t="str">
        <f t="shared" si="189"/>
        <v/>
      </c>
      <c r="E632" s="8" t="str">
        <f t="shared" si="193"/>
        <v/>
      </c>
    </row>
    <row r="633" spans="1:5">
      <c r="A633" s="6" t="str">
        <f t="shared" si="190"/>
        <v/>
      </c>
      <c r="B633" s="8" t="str">
        <f t="shared" si="191"/>
        <v/>
      </c>
      <c r="C633" s="8" t="str">
        <f t="shared" si="192"/>
        <v/>
      </c>
      <c r="D633" s="8" t="str">
        <f t="shared" si="189"/>
        <v/>
      </c>
      <c r="E633" s="8" t="str">
        <f t="shared" si="193"/>
        <v/>
      </c>
    </row>
    <row r="634" spans="1:5">
      <c r="A634" s="6" t="str">
        <f t="shared" si="190"/>
        <v/>
      </c>
      <c r="B634" s="8" t="str">
        <f t="shared" si="191"/>
        <v/>
      </c>
      <c r="C634" s="8" t="str">
        <f t="shared" si="192"/>
        <v/>
      </c>
      <c r="D634" s="8" t="str">
        <f t="shared" si="189"/>
        <v/>
      </c>
      <c r="E634" s="8" t="str">
        <f t="shared" si="193"/>
        <v/>
      </c>
    </row>
    <row r="635" spans="1:5">
      <c r="A635" s="6" t="str">
        <f t="shared" si="190"/>
        <v/>
      </c>
      <c r="B635" s="8" t="str">
        <f t="shared" si="191"/>
        <v/>
      </c>
      <c r="C635" s="8" t="str">
        <f t="shared" si="192"/>
        <v/>
      </c>
      <c r="D635" s="8" t="str">
        <f t="shared" si="189"/>
        <v/>
      </c>
      <c r="E635" s="8" t="str">
        <f t="shared" si="193"/>
        <v/>
      </c>
    </row>
    <row r="636" spans="1:5">
      <c r="A636" s="6" t="str">
        <f t="shared" si="190"/>
        <v/>
      </c>
      <c r="B636" s="8" t="str">
        <f t="shared" si="191"/>
        <v/>
      </c>
      <c r="C636" s="8" t="str">
        <f t="shared" si="192"/>
        <v/>
      </c>
      <c r="D636" s="8" t="str">
        <f t="shared" si="189"/>
        <v/>
      </c>
      <c r="E636" s="8" t="str">
        <f t="shared" si="193"/>
        <v/>
      </c>
    </row>
    <row r="637" spans="1:5">
      <c r="A637" s="6" t="str">
        <f t="shared" si="190"/>
        <v/>
      </c>
      <c r="B637" s="8" t="str">
        <f t="shared" si="191"/>
        <v/>
      </c>
      <c r="C637" s="8" t="str">
        <f t="shared" si="192"/>
        <v/>
      </c>
      <c r="D637" s="8" t="str">
        <f t="shared" si="189"/>
        <v/>
      </c>
      <c r="E637" s="8" t="str">
        <f t="shared" si="193"/>
        <v/>
      </c>
    </row>
    <row r="638" spans="1:5">
      <c r="A638" s="6" t="str">
        <f t="shared" si="190"/>
        <v/>
      </c>
      <c r="B638" s="8" t="str">
        <f t="shared" si="191"/>
        <v/>
      </c>
      <c r="C638" s="8" t="str">
        <f t="shared" si="192"/>
        <v/>
      </c>
      <c r="D638" s="8" t="str">
        <f t="shared" ref="D638:D653" si="194">IF(C638="","",E638-C638)</f>
        <v/>
      </c>
      <c r="E638" s="8" t="str">
        <f t="shared" si="193"/>
        <v/>
      </c>
    </row>
    <row r="639" spans="1:5">
      <c r="A639" s="6" t="str">
        <f t="shared" ref="A639:A654" si="195">IF(OR(B638=0,B638=""),"",A638+1)</f>
        <v/>
      </c>
      <c r="B639" s="8" t="str">
        <f t="shared" ref="B639:B654" si="196">IF(B638="","",IF(AND(B638-D638=0,E638=0),"",B638-D638))</f>
        <v/>
      </c>
      <c r="C639" s="8" t="str">
        <f t="shared" si="192"/>
        <v/>
      </c>
      <c r="D639" s="8" t="str">
        <f t="shared" si="194"/>
        <v/>
      </c>
      <c r="E639" s="8" t="str">
        <f t="shared" si="193"/>
        <v/>
      </c>
    </row>
    <row r="640" spans="1:5">
      <c r="A640" s="6" t="str">
        <f t="shared" si="195"/>
        <v/>
      </c>
      <c r="B640" s="8" t="str">
        <f t="shared" si="196"/>
        <v/>
      </c>
      <c r="C640" s="8" t="str">
        <f t="shared" ref="C640:C655" si="197">IF(B640="","",B640*$E$3/$E$5)</f>
        <v/>
      </c>
      <c r="D640" s="8" t="str">
        <f t="shared" si="194"/>
        <v/>
      </c>
      <c r="E640" s="8" t="str">
        <f t="shared" ref="E640:E655" si="198">IF(B640="","",IF(B640+C640&gt;$E$7,$E$7,B640+C640))</f>
        <v/>
      </c>
    </row>
    <row r="641" spans="1:5">
      <c r="A641" s="6" t="str">
        <f t="shared" si="195"/>
        <v/>
      </c>
      <c r="B641" s="8" t="str">
        <f t="shared" si="196"/>
        <v/>
      </c>
      <c r="C641" s="8" t="str">
        <f t="shared" si="197"/>
        <v/>
      </c>
      <c r="D641" s="8" t="str">
        <f t="shared" si="194"/>
        <v/>
      </c>
      <c r="E641" s="8" t="str">
        <f t="shared" si="198"/>
        <v/>
      </c>
    </row>
    <row r="642" spans="1:5">
      <c r="A642" s="6" t="str">
        <f t="shared" si="195"/>
        <v/>
      </c>
      <c r="B642" s="8" t="str">
        <f t="shared" si="196"/>
        <v/>
      </c>
      <c r="C642" s="8" t="str">
        <f t="shared" si="197"/>
        <v/>
      </c>
      <c r="D642" s="8" t="str">
        <f t="shared" si="194"/>
        <v/>
      </c>
      <c r="E642" s="8" t="str">
        <f t="shared" si="198"/>
        <v/>
      </c>
    </row>
    <row r="643" spans="1:5">
      <c r="A643" s="6" t="str">
        <f t="shared" si="195"/>
        <v/>
      </c>
      <c r="B643" s="8" t="str">
        <f t="shared" si="196"/>
        <v/>
      </c>
      <c r="C643" s="8" t="str">
        <f t="shared" si="197"/>
        <v/>
      </c>
      <c r="D643" s="8" t="str">
        <f t="shared" si="194"/>
        <v/>
      </c>
      <c r="E643" s="8" t="str">
        <f t="shared" si="198"/>
        <v/>
      </c>
    </row>
    <row r="644" spans="1:5">
      <c r="A644" s="6" t="str">
        <f t="shared" si="195"/>
        <v/>
      </c>
      <c r="B644" s="8" t="str">
        <f t="shared" si="196"/>
        <v/>
      </c>
      <c r="C644" s="8" t="str">
        <f t="shared" si="197"/>
        <v/>
      </c>
      <c r="D644" s="8" t="str">
        <f t="shared" si="194"/>
        <v/>
      </c>
      <c r="E644" s="8" t="str">
        <f t="shared" si="198"/>
        <v/>
      </c>
    </row>
    <row r="645" spans="1:5">
      <c r="A645" s="6" t="str">
        <f t="shared" si="195"/>
        <v/>
      </c>
      <c r="B645" s="8" t="str">
        <f t="shared" si="196"/>
        <v/>
      </c>
      <c r="C645" s="8" t="str">
        <f t="shared" si="197"/>
        <v/>
      </c>
      <c r="D645" s="8" t="str">
        <f t="shared" si="194"/>
        <v/>
      </c>
      <c r="E645" s="8" t="str">
        <f t="shared" si="198"/>
        <v/>
      </c>
    </row>
    <row r="646" spans="1:5">
      <c r="A646" s="6" t="str">
        <f t="shared" si="195"/>
        <v/>
      </c>
      <c r="B646" s="8" t="str">
        <f t="shared" si="196"/>
        <v/>
      </c>
      <c r="C646" s="8" t="str">
        <f t="shared" si="197"/>
        <v/>
      </c>
      <c r="D646" s="8" t="str">
        <f t="shared" si="194"/>
        <v/>
      </c>
      <c r="E646" s="8" t="str">
        <f t="shared" si="198"/>
        <v/>
      </c>
    </row>
    <row r="647" spans="1:5">
      <c r="A647" s="6" t="str">
        <f t="shared" si="195"/>
        <v/>
      </c>
      <c r="B647" s="8" t="str">
        <f t="shared" si="196"/>
        <v/>
      </c>
      <c r="C647" s="8" t="str">
        <f t="shared" si="197"/>
        <v/>
      </c>
      <c r="D647" s="8" t="str">
        <f t="shared" si="194"/>
        <v/>
      </c>
      <c r="E647" s="8" t="str">
        <f t="shared" si="198"/>
        <v/>
      </c>
    </row>
    <row r="648" spans="1:5">
      <c r="A648" s="6" t="str">
        <f t="shared" si="195"/>
        <v/>
      </c>
      <c r="B648" s="8" t="str">
        <f t="shared" si="196"/>
        <v/>
      </c>
      <c r="C648" s="8" t="str">
        <f t="shared" si="197"/>
        <v/>
      </c>
      <c r="D648" s="8" t="str">
        <f t="shared" si="194"/>
        <v/>
      </c>
      <c r="E648" s="8" t="str">
        <f t="shared" si="198"/>
        <v/>
      </c>
    </row>
    <row r="649" spans="1:5">
      <c r="A649" s="6" t="str">
        <f t="shared" si="195"/>
        <v/>
      </c>
      <c r="B649" s="8" t="str">
        <f t="shared" si="196"/>
        <v/>
      </c>
      <c r="C649" s="8" t="str">
        <f t="shared" si="197"/>
        <v/>
      </c>
      <c r="D649" s="8" t="str">
        <f t="shared" si="194"/>
        <v/>
      </c>
      <c r="E649" s="8" t="str">
        <f t="shared" si="198"/>
        <v/>
      </c>
    </row>
    <row r="650" spans="1:5">
      <c r="A650" s="6" t="str">
        <f t="shared" si="195"/>
        <v/>
      </c>
      <c r="B650" s="8" t="str">
        <f t="shared" si="196"/>
        <v/>
      </c>
      <c r="C650" s="8" t="str">
        <f t="shared" si="197"/>
        <v/>
      </c>
      <c r="D650" s="8" t="str">
        <f t="shared" si="194"/>
        <v/>
      </c>
      <c r="E650" s="8" t="str">
        <f t="shared" si="198"/>
        <v/>
      </c>
    </row>
    <row r="651" spans="1:5">
      <c r="A651" s="6" t="str">
        <f t="shared" si="195"/>
        <v/>
      </c>
      <c r="B651" s="8" t="str">
        <f t="shared" si="196"/>
        <v/>
      </c>
      <c r="C651" s="8" t="str">
        <f t="shared" si="197"/>
        <v/>
      </c>
      <c r="D651" s="8" t="str">
        <f t="shared" si="194"/>
        <v/>
      </c>
      <c r="E651" s="8" t="str">
        <f t="shared" si="198"/>
        <v/>
      </c>
    </row>
    <row r="652" spans="1:5">
      <c r="A652" s="6" t="str">
        <f t="shared" si="195"/>
        <v/>
      </c>
      <c r="B652" s="8" t="str">
        <f t="shared" si="196"/>
        <v/>
      </c>
      <c r="C652" s="8" t="str">
        <f t="shared" si="197"/>
        <v/>
      </c>
      <c r="D652" s="8" t="str">
        <f t="shared" si="194"/>
        <v/>
      </c>
      <c r="E652" s="8" t="str">
        <f t="shared" si="198"/>
        <v/>
      </c>
    </row>
    <row r="653" spans="1:5">
      <c r="A653" s="6" t="str">
        <f t="shared" si="195"/>
        <v/>
      </c>
      <c r="B653" s="8" t="str">
        <f t="shared" si="196"/>
        <v/>
      </c>
      <c r="C653" s="8" t="str">
        <f t="shared" si="197"/>
        <v/>
      </c>
      <c r="D653" s="8" t="str">
        <f t="shared" si="194"/>
        <v/>
      </c>
      <c r="E653" s="8" t="str">
        <f t="shared" si="198"/>
        <v/>
      </c>
    </row>
    <row r="654" spans="1:5">
      <c r="A654" s="6" t="str">
        <f t="shared" si="195"/>
        <v/>
      </c>
      <c r="B654" s="8" t="str">
        <f t="shared" si="196"/>
        <v/>
      </c>
      <c r="C654" s="8" t="str">
        <f t="shared" si="197"/>
        <v/>
      </c>
      <c r="D654" s="8" t="str">
        <f t="shared" ref="D654:D669" si="199">IF(C654="","",E654-C654)</f>
        <v/>
      </c>
      <c r="E654" s="8" t="str">
        <f t="shared" si="198"/>
        <v/>
      </c>
    </row>
    <row r="655" spans="1:5">
      <c r="A655" s="6" t="str">
        <f t="shared" ref="A655:A670" si="200">IF(OR(B654=0,B654=""),"",A654+1)</f>
        <v/>
      </c>
      <c r="B655" s="8" t="str">
        <f t="shared" ref="B655:B670" si="201">IF(B654="","",IF(AND(B654-D654=0,E654=0),"",B654-D654))</f>
        <v/>
      </c>
      <c r="C655" s="8" t="str">
        <f t="shared" si="197"/>
        <v/>
      </c>
      <c r="D655" s="8" t="str">
        <f t="shared" si="199"/>
        <v/>
      </c>
      <c r="E655" s="8" t="str">
        <f t="shared" si="198"/>
        <v/>
      </c>
    </row>
    <row r="656" spans="1:5">
      <c r="A656" s="6" t="str">
        <f t="shared" si="200"/>
        <v/>
      </c>
      <c r="B656" s="8" t="str">
        <f t="shared" si="201"/>
        <v/>
      </c>
      <c r="C656" s="8" t="str">
        <f t="shared" ref="C656:C671" si="202">IF(B656="","",B656*$E$3/$E$5)</f>
        <v/>
      </c>
      <c r="D656" s="8" t="str">
        <f t="shared" si="199"/>
        <v/>
      </c>
      <c r="E656" s="8" t="str">
        <f t="shared" ref="E656:E671" si="203">IF(B656="","",IF(B656+C656&gt;$E$7,$E$7,B656+C656))</f>
        <v/>
      </c>
    </row>
    <row r="657" spans="1:5">
      <c r="A657" s="6" t="str">
        <f t="shared" si="200"/>
        <v/>
      </c>
      <c r="B657" s="8" t="str">
        <f t="shared" si="201"/>
        <v/>
      </c>
      <c r="C657" s="8" t="str">
        <f t="shared" si="202"/>
        <v/>
      </c>
      <c r="D657" s="8" t="str">
        <f t="shared" si="199"/>
        <v/>
      </c>
      <c r="E657" s="8" t="str">
        <f t="shared" si="203"/>
        <v/>
      </c>
    </row>
    <row r="658" spans="1:5">
      <c r="A658" s="6" t="str">
        <f t="shared" si="200"/>
        <v/>
      </c>
      <c r="B658" s="8" t="str">
        <f t="shared" si="201"/>
        <v/>
      </c>
      <c r="C658" s="8" t="str">
        <f t="shared" si="202"/>
        <v/>
      </c>
      <c r="D658" s="8" t="str">
        <f t="shared" si="199"/>
        <v/>
      </c>
      <c r="E658" s="8" t="str">
        <f t="shared" si="203"/>
        <v/>
      </c>
    </row>
    <row r="659" spans="1:5">
      <c r="A659" s="6" t="str">
        <f t="shared" si="200"/>
        <v/>
      </c>
      <c r="B659" s="8" t="str">
        <f t="shared" si="201"/>
        <v/>
      </c>
      <c r="C659" s="8" t="str">
        <f t="shared" si="202"/>
        <v/>
      </c>
      <c r="D659" s="8" t="str">
        <f t="shared" si="199"/>
        <v/>
      </c>
      <c r="E659" s="8" t="str">
        <f t="shared" si="203"/>
        <v/>
      </c>
    </row>
    <row r="660" spans="1:5">
      <c r="A660" s="6" t="str">
        <f t="shared" si="200"/>
        <v/>
      </c>
      <c r="B660" s="8" t="str">
        <f t="shared" si="201"/>
        <v/>
      </c>
      <c r="C660" s="8" t="str">
        <f t="shared" si="202"/>
        <v/>
      </c>
      <c r="D660" s="8" t="str">
        <f t="shared" si="199"/>
        <v/>
      </c>
      <c r="E660" s="8" t="str">
        <f t="shared" si="203"/>
        <v/>
      </c>
    </row>
    <row r="661" spans="1:5">
      <c r="A661" s="6" t="str">
        <f t="shared" si="200"/>
        <v/>
      </c>
      <c r="B661" s="8" t="str">
        <f t="shared" si="201"/>
        <v/>
      </c>
      <c r="C661" s="8" t="str">
        <f t="shared" si="202"/>
        <v/>
      </c>
      <c r="D661" s="8" t="str">
        <f t="shared" si="199"/>
        <v/>
      </c>
      <c r="E661" s="8" t="str">
        <f t="shared" si="203"/>
        <v/>
      </c>
    </row>
    <row r="662" spans="1:5">
      <c r="A662" s="6" t="str">
        <f t="shared" si="200"/>
        <v/>
      </c>
      <c r="B662" s="8" t="str">
        <f t="shared" si="201"/>
        <v/>
      </c>
      <c r="C662" s="8" t="str">
        <f t="shared" si="202"/>
        <v/>
      </c>
      <c r="D662" s="8" t="str">
        <f t="shared" si="199"/>
        <v/>
      </c>
      <c r="E662" s="8" t="str">
        <f t="shared" si="203"/>
        <v/>
      </c>
    </row>
    <row r="663" spans="1:5">
      <c r="A663" s="6" t="str">
        <f t="shared" si="200"/>
        <v/>
      </c>
      <c r="B663" s="8" t="str">
        <f t="shared" si="201"/>
        <v/>
      </c>
      <c r="C663" s="8" t="str">
        <f t="shared" si="202"/>
        <v/>
      </c>
      <c r="D663" s="8" t="str">
        <f t="shared" si="199"/>
        <v/>
      </c>
      <c r="E663" s="8" t="str">
        <f t="shared" si="203"/>
        <v/>
      </c>
    </row>
    <row r="664" spans="1:5">
      <c r="A664" s="6" t="str">
        <f t="shared" si="200"/>
        <v/>
      </c>
      <c r="B664" s="8" t="str">
        <f t="shared" si="201"/>
        <v/>
      </c>
      <c r="C664" s="8" t="str">
        <f t="shared" si="202"/>
        <v/>
      </c>
      <c r="D664" s="8" t="str">
        <f t="shared" si="199"/>
        <v/>
      </c>
      <c r="E664" s="8" t="str">
        <f t="shared" si="203"/>
        <v/>
      </c>
    </row>
    <row r="665" spans="1:5">
      <c r="A665" s="6" t="str">
        <f t="shared" si="200"/>
        <v/>
      </c>
      <c r="B665" s="8" t="str">
        <f t="shared" si="201"/>
        <v/>
      </c>
      <c r="C665" s="8" t="str">
        <f t="shared" si="202"/>
        <v/>
      </c>
      <c r="D665" s="8" t="str">
        <f t="shared" si="199"/>
        <v/>
      </c>
      <c r="E665" s="8" t="str">
        <f t="shared" si="203"/>
        <v/>
      </c>
    </row>
    <row r="666" spans="1:5">
      <c r="A666" s="6" t="str">
        <f t="shared" si="200"/>
        <v/>
      </c>
      <c r="B666" s="8" t="str">
        <f t="shared" si="201"/>
        <v/>
      </c>
      <c r="C666" s="8" t="str">
        <f t="shared" si="202"/>
        <v/>
      </c>
      <c r="D666" s="8" t="str">
        <f t="shared" si="199"/>
        <v/>
      </c>
      <c r="E666" s="8" t="str">
        <f t="shared" si="203"/>
        <v/>
      </c>
    </row>
    <row r="667" spans="1:5">
      <c r="A667" s="6" t="str">
        <f t="shared" si="200"/>
        <v/>
      </c>
      <c r="B667" s="8" t="str">
        <f t="shared" si="201"/>
        <v/>
      </c>
      <c r="C667" s="8" t="str">
        <f t="shared" si="202"/>
        <v/>
      </c>
      <c r="D667" s="8" t="str">
        <f t="shared" si="199"/>
        <v/>
      </c>
      <c r="E667" s="8" t="str">
        <f t="shared" si="203"/>
        <v/>
      </c>
    </row>
    <row r="668" spans="1:5">
      <c r="A668" s="6" t="str">
        <f t="shared" si="200"/>
        <v/>
      </c>
      <c r="B668" s="8" t="str">
        <f t="shared" si="201"/>
        <v/>
      </c>
      <c r="C668" s="8" t="str">
        <f t="shared" si="202"/>
        <v/>
      </c>
      <c r="D668" s="8" t="str">
        <f t="shared" si="199"/>
        <v/>
      </c>
      <c r="E668" s="8" t="str">
        <f t="shared" si="203"/>
        <v/>
      </c>
    </row>
    <row r="669" spans="1:5">
      <c r="A669" s="6" t="str">
        <f t="shared" si="200"/>
        <v/>
      </c>
      <c r="B669" s="8" t="str">
        <f t="shared" si="201"/>
        <v/>
      </c>
      <c r="C669" s="8" t="str">
        <f t="shared" si="202"/>
        <v/>
      </c>
      <c r="D669" s="8" t="str">
        <f t="shared" si="199"/>
        <v/>
      </c>
      <c r="E669" s="8" t="str">
        <f t="shared" si="203"/>
        <v/>
      </c>
    </row>
    <row r="670" spans="1:5">
      <c r="A670" s="6" t="str">
        <f t="shared" si="200"/>
        <v/>
      </c>
      <c r="B670" s="8" t="str">
        <f t="shared" si="201"/>
        <v/>
      </c>
      <c r="C670" s="8" t="str">
        <f t="shared" si="202"/>
        <v/>
      </c>
      <c r="D670" s="8" t="str">
        <f t="shared" ref="D670:D685" si="204">IF(C670="","",E670-C670)</f>
        <v/>
      </c>
      <c r="E670" s="8" t="str">
        <f t="shared" si="203"/>
        <v/>
      </c>
    </row>
    <row r="671" spans="1:5">
      <c r="A671" s="6" t="str">
        <f t="shared" ref="A671:A686" si="205">IF(OR(B670=0,B670=""),"",A670+1)</f>
        <v/>
      </c>
      <c r="B671" s="8" t="str">
        <f t="shared" ref="B671:B686" si="206">IF(B670="","",IF(AND(B670-D670=0,E670=0),"",B670-D670))</f>
        <v/>
      </c>
      <c r="C671" s="8" t="str">
        <f t="shared" si="202"/>
        <v/>
      </c>
      <c r="D671" s="8" t="str">
        <f t="shared" si="204"/>
        <v/>
      </c>
      <c r="E671" s="8" t="str">
        <f t="shared" si="203"/>
        <v/>
      </c>
    </row>
    <row r="672" spans="1:5">
      <c r="A672" s="6" t="str">
        <f t="shared" si="205"/>
        <v/>
      </c>
      <c r="B672" s="8" t="str">
        <f t="shared" si="206"/>
        <v/>
      </c>
      <c r="C672" s="8" t="str">
        <f t="shared" ref="C672:C687" si="207">IF(B672="","",B672*$E$3/$E$5)</f>
        <v/>
      </c>
      <c r="D672" s="8" t="str">
        <f t="shared" si="204"/>
        <v/>
      </c>
      <c r="E672" s="8" t="str">
        <f t="shared" ref="E672:E687" si="208">IF(B672="","",IF(B672+C672&gt;$E$7,$E$7,B672+C672))</f>
        <v/>
      </c>
    </row>
    <row r="673" spans="1:5">
      <c r="A673" s="6" t="str">
        <f t="shared" si="205"/>
        <v/>
      </c>
      <c r="B673" s="8" t="str">
        <f t="shared" si="206"/>
        <v/>
      </c>
      <c r="C673" s="8" t="str">
        <f t="shared" si="207"/>
        <v/>
      </c>
      <c r="D673" s="8" t="str">
        <f t="shared" si="204"/>
        <v/>
      </c>
      <c r="E673" s="8" t="str">
        <f t="shared" si="208"/>
        <v/>
      </c>
    </row>
    <row r="674" spans="1:5">
      <c r="A674" s="6" t="str">
        <f t="shared" si="205"/>
        <v/>
      </c>
      <c r="B674" s="8" t="str">
        <f t="shared" si="206"/>
        <v/>
      </c>
      <c r="C674" s="8" t="str">
        <f t="shared" si="207"/>
        <v/>
      </c>
      <c r="D674" s="8" t="str">
        <f t="shared" si="204"/>
        <v/>
      </c>
      <c r="E674" s="8" t="str">
        <f t="shared" si="208"/>
        <v/>
      </c>
    </row>
    <row r="675" spans="1:5">
      <c r="A675" s="6" t="str">
        <f t="shared" si="205"/>
        <v/>
      </c>
      <c r="B675" s="8" t="str">
        <f t="shared" si="206"/>
        <v/>
      </c>
      <c r="C675" s="8" t="str">
        <f t="shared" si="207"/>
        <v/>
      </c>
      <c r="D675" s="8" t="str">
        <f t="shared" si="204"/>
        <v/>
      </c>
      <c r="E675" s="8" t="str">
        <f t="shared" si="208"/>
        <v/>
      </c>
    </row>
    <row r="676" spans="1:5">
      <c r="A676" s="6" t="str">
        <f t="shared" si="205"/>
        <v/>
      </c>
      <c r="B676" s="8" t="str">
        <f t="shared" si="206"/>
        <v/>
      </c>
      <c r="C676" s="8" t="str">
        <f t="shared" si="207"/>
        <v/>
      </c>
      <c r="D676" s="8" t="str">
        <f t="shared" si="204"/>
        <v/>
      </c>
      <c r="E676" s="8" t="str">
        <f t="shared" si="208"/>
        <v/>
      </c>
    </row>
    <row r="677" spans="1:5">
      <c r="A677" s="6" t="str">
        <f t="shared" si="205"/>
        <v/>
      </c>
      <c r="B677" s="8" t="str">
        <f t="shared" si="206"/>
        <v/>
      </c>
      <c r="C677" s="8" t="str">
        <f t="shared" si="207"/>
        <v/>
      </c>
      <c r="D677" s="8" t="str">
        <f t="shared" si="204"/>
        <v/>
      </c>
      <c r="E677" s="8" t="str">
        <f t="shared" si="208"/>
        <v/>
      </c>
    </row>
    <row r="678" spans="1:5">
      <c r="A678" s="6" t="str">
        <f t="shared" si="205"/>
        <v/>
      </c>
      <c r="B678" s="8" t="str">
        <f t="shared" si="206"/>
        <v/>
      </c>
      <c r="C678" s="8" t="str">
        <f t="shared" si="207"/>
        <v/>
      </c>
      <c r="D678" s="8" t="str">
        <f t="shared" si="204"/>
        <v/>
      </c>
      <c r="E678" s="8" t="str">
        <f t="shared" si="208"/>
        <v/>
      </c>
    </row>
    <row r="679" spans="1:5">
      <c r="A679" s="6" t="str">
        <f t="shared" si="205"/>
        <v/>
      </c>
      <c r="B679" s="8" t="str">
        <f t="shared" si="206"/>
        <v/>
      </c>
      <c r="C679" s="8" t="str">
        <f t="shared" si="207"/>
        <v/>
      </c>
      <c r="D679" s="8" t="str">
        <f t="shared" si="204"/>
        <v/>
      </c>
      <c r="E679" s="8" t="str">
        <f t="shared" si="208"/>
        <v/>
      </c>
    </row>
    <row r="680" spans="1:5">
      <c r="A680" s="6" t="str">
        <f t="shared" si="205"/>
        <v/>
      </c>
      <c r="B680" s="8" t="str">
        <f t="shared" si="206"/>
        <v/>
      </c>
      <c r="C680" s="8" t="str">
        <f t="shared" si="207"/>
        <v/>
      </c>
      <c r="D680" s="8" t="str">
        <f t="shared" si="204"/>
        <v/>
      </c>
      <c r="E680" s="8" t="str">
        <f t="shared" si="208"/>
        <v/>
      </c>
    </row>
    <row r="681" spans="1:5">
      <c r="A681" s="6" t="str">
        <f t="shared" si="205"/>
        <v/>
      </c>
      <c r="B681" s="8" t="str">
        <f t="shared" si="206"/>
        <v/>
      </c>
      <c r="C681" s="8" t="str">
        <f t="shared" si="207"/>
        <v/>
      </c>
      <c r="D681" s="8" t="str">
        <f t="shared" si="204"/>
        <v/>
      </c>
      <c r="E681" s="8" t="str">
        <f t="shared" si="208"/>
        <v/>
      </c>
    </row>
    <row r="682" spans="1:5">
      <c r="A682" s="6" t="str">
        <f t="shared" si="205"/>
        <v/>
      </c>
      <c r="B682" s="8" t="str">
        <f t="shared" si="206"/>
        <v/>
      </c>
      <c r="C682" s="8" t="str">
        <f t="shared" si="207"/>
        <v/>
      </c>
      <c r="D682" s="8" t="str">
        <f t="shared" si="204"/>
        <v/>
      </c>
      <c r="E682" s="8" t="str">
        <f t="shared" si="208"/>
        <v/>
      </c>
    </row>
    <row r="683" spans="1:5">
      <c r="A683" s="6" t="str">
        <f t="shared" si="205"/>
        <v/>
      </c>
      <c r="B683" s="8" t="str">
        <f t="shared" si="206"/>
        <v/>
      </c>
      <c r="C683" s="8" t="str">
        <f t="shared" si="207"/>
        <v/>
      </c>
      <c r="D683" s="8" t="str">
        <f t="shared" si="204"/>
        <v/>
      </c>
      <c r="E683" s="8" t="str">
        <f t="shared" si="208"/>
        <v/>
      </c>
    </row>
    <row r="684" spans="1:5">
      <c r="A684" s="6" t="str">
        <f t="shared" si="205"/>
        <v/>
      </c>
      <c r="B684" s="8" t="str">
        <f t="shared" si="206"/>
        <v/>
      </c>
      <c r="C684" s="8" t="str">
        <f t="shared" si="207"/>
        <v/>
      </c>
      <c r="D684" s="8" t="str">
        <f t="shared" si="204"/>
        <v/>
      </c>
      <c r="E684" s="8" t="str">
        <f t="shared" si="208"/>
        <v/>
      </c>
    </row>
    <row r="685" spans="1:5">
      <c r="A685" s="6" t="str">
        <f t="shared" si="205"/>
        <v/>
      </c>
      <c r="B685" s="8" t="str">
        <f t="shared" si="206"/>
        <v/>
      </c>
      <c r="C685" s="8" t="str">
        <f t="shared" si="207"/>
        <v/>
      </c>
      <c r="D685" s="8" t="str">
        <f t="shared" si="204"/>
        <v/>
      </c>
      <c r="E685" s="8" t="str">
        <f t="shared" si="208"/>
        <v/>
      </c>
    </row>
    <row r="686" spans="1:5">
      <c r="A686" s="6" t="str">
        <f t="shared" si="205"/>
        <v/>
      </c>
      <c r="B686" s="8" t="str">
        <f t="shared" si="206"/>
        <v/>
      </c>
      <c r="C686" s="8" t="str">
        <f t="shared" si="207"/>
        <v/>
      </c>
      <c r="D686" s="8" t="str">
        <f t="shared" ref="D686:D701" si="209">IF(C686="","",E686-C686)</f>
        <v/>
      </c>
      <c r="E686" s="8" t="str">
        <f t="shared" si="208"/>
        <v/>
      </c>
    </row>
    <row r="687" spans="1:5">
      <c r="A687" s="6" t="str">
        <f t="shared" ref="A687:A702" si="210">IF(OR(B686=0,B686=""),"",A686+1)</f>
        <v/>
      </c>
      <c r="B687" s="8" t="str">
        <f t="shared" ref="B687:B702" si="211">IF(B686="","",IF(AND(B686-D686=0,E686=0),"",B686-D686))</f>
        <v/>
      </c>
      <c r="C687" s="8" t="str">
        <f t="shared" si="207"/>
        <v/>
      </c>
      <c r="D687" s="8" t="str">
        <f t="shared" si="209"/>
        <v/>
      </c>
      <c r="E687" s="8" t="str">
        <f t="shared" si="208"/>
        <v/>
      </c>
    </row>
    <row r="688" spans="1:5">
      <c r="A688" s="6" t="str">
        <f t="shared" si="210"/>
        <v/>
      </c>
      <c r="B688" s="8" t="str">
        <f t="shared" si="211"/>
        <v/>
      </c>
      <c r="C688" s="8" t="str">
        <f t="shared" ref="C688:C703" si="212">IF(B688="","",B688*$E$3/$E$5)</f>
        <v/>
      </c>
      <c r="D688" s="8" t="str">
        <f t="shared" si="209"/>
        <v/>
      </c>
      <c r="E688" s="8" t="str">
        <f t="shared" ref="E688:E703" si="213">IF(B688="","",IF(B688+C688&gt;$E$7,$E$7,B688+C688))</f>
        <v/>
      </c>
    </row>
    <row r="689" spans="1:5">
      <c r="A689" s="6" t="str">
        <f t="shared" si="210"/>
        <v/>
      </c>
      <c r="B689" s="8" t="str">
        <f t="shared" si="211"/>
        <v/>
      </c>
      <c r="C689" s="8" t="str">
        <f t="shared" si="212"/>
        <v/>
      </c>
      <c r="D689" s="8" t="str">
        <f t="shared" si="209"/>
        <v/>
      </c>
      <c r="E689" s="8" t="str">
        <f t="shared" si="213"/>
        <v/>
      </c>
    </row>
    <row r="690" spans="1:5">
      <c r="A690" s="6" t="str">
        <f t="shared" si="210"/>
        <v/>
      </c>
      <c r="B690" s="8" t="str">
        <f t="shared" si="211"/>
        <v/>
      </c>
      <c r="C690" s="8" t="str">
        <f t="shared" si="212"/>
        <v/>
      </c>
      <c r="D690" s="8" t="str">
        <f t="shared" si="209"/>
        <v/>
      </c>
      <c r="E690" s="8" t="str">
        <f t="shared" si="213"/>
        <v/>
      </c>
    </row>
    <row r="691" spans="1:5">
      <c r="A691" s="6" t="str">
        <f t="shared" si="210"/>
        <v/>
      </c>
      <c r="B691" s="8" t="str">
        <f t="shared" si="211"/>
        <v/>
      </c>
      <c r="C691" s="8" t="str">
        <f t="shared" si="212"/>
        <v/>
      </c>
      <c r="D691" s="8" t="str">
        <f t="shared" si="209"/>
        <v/>
      </c>
      <c r="E691" s="8" t="str">
        <f t="shared" si="213"/>
        <v/>
      </c>
    </row>
    <row r="692" spans="1:5">
      <c r="A692" s="6" t="str">
        <f t="shared" si="210"/>
        <v/>
      </c>
      <c r="B692" s="8" t="str">
        <f t="shared" si="211"/>
        <v/>
      </c>
      <c r="C692" s="8" t="str">
        <f t="shared" si="212"/>
        <v/>
      </c>
      <c r="D692" s="8" t="str">
        <f t="shared" si="209"/>
        <v/>
      </c>
      <c r="E692" s="8" t="str">
        <f t="shared" si="213"/>
        <v/>
      </c>
    </row>
    <row r="693" spans="1:5">
      <c r="A693" s="6" t="str">
        <f t="shared" si="210"/>
        <v/>
      </c>
      <c r="B693" s="8" t="str">
        <f t="shared" si="211"/>
        <v/>
      </c>
      <c r="C693" s="8" t="str">
        <f t="shared" si="212"/>
        <v/>
      </c>
      <c r="D693" s="8" t="str">
        <f t="shared" si="209"/>
        <v/>
      </c>
      <c r="E693" s="8" t="str">
        <f t="shared" si="213"/>
        <v/>
      </c>
    </row>
    <row r="694" spans="1:5">
      <c r="A694" s="6" t="str">
        <f t="shared" si="210"/>
        <v/>
      </c>
      <c r="B694" s="8" t="str">
        <f t="shared" si="211"/>
        <v/>
      </c>
      <c r="C694" s="8" t="str">
        <f t="shared" si="212"/>
        <v/>
      </c>
      <c r="D694" s="8" t="str">
        <f t="shared" si="209"/>
        <v/>
      </c>
      <c r="E694" s="8" t="str">
        <f t="shared" si="213"/>
        <v/>
      </c>
    </row>
    <row r="695" spans="1:5">
      <c r="A695" s="6" t="str">
        <f t="shared" si="210"/>
        <v/>
      </c>
      <c r="B695" s="8" t="str">
        <f t="shared" si="211"/>
        <v/>
      </c>
      <c r="C695" s="8" t="str">
        <f t="shared" si="212"/>
        <v/>
      </c>
      <c r="D695" s="8" t="str">
        <f t="shared" si="209"/>
        <v/>
      </c>
      <c r="E695" s="8" t="str">
        <f t="shared" si="213"/>
        <v/>
      </c>
    </row>
    <row r="696" spans="1:5">
      <c r="A696" s="6" t="str">
        <f t="shared" si="210"/>
        <v/>
      </c>
      <c r="B696" s="8" t="str">
        <f t="shared" si="211"/>
        <v/>
      </c>
      <c r="C696" s="8" t="str">
        <f t="shared" si="212"/>
        <v/>
      </c>
      <c r="D696" s="8" t="str">
        <f t="shared" si="209"/>
        <v/>
      </c>
      <c r="E696" s="8" t="str">
        <f t="shared" si="213"/>
        <v/>
      </c>
    </row>
    <row r="697" spans="1:5">
      <c r="A697" s="6" t="str">
        <f t="shared" si="210"/>
        <v/>
      </c>
      <c r="B697" s="8" t="str">
        <f t="shared" si="211"/>
        <v/>
      </c>
      <c r="C697" s="8" t="str">
        <f t="shared" si="212"/>
        <v/>
      </c>
      <c r="D697" s="8" t="str">
        <f t="shared" si="209"/>
        <v/>
      </c>
      <c r="E697" s="8" t="str">
        <f t="shared" si="213"/>
        <v/>
      </c>
    </row>
    <row r="698" spans="1:5">
      <c r="A698" s="6" t="str">
        <f t="shared" si="210"/>
        <v/>
      </c>
      <c r="B698" s="8" t="str">
        <f t="shared" si="211"/>
        <v/>
      </c>
      <c r="C698" s="8" t="str">
        <f t="shared" si="212"/>
        <v/>
      </c>
      <c r="D698" s="8" t="str">
        <f t="shared" si="209"/>
        <v/>
      </c>
      <c r="E698" s="8" t="str">
        <f t="shared" si="213"/>
        <v/>
      </c>
    </row>
    <row r="699" spans="1:5">
      <c r="A699" s="6" t="str">
        <f t="shared" si="210"/>
        <v/>
      </c>
      <c r="B699" s="8" t="str">
        <f t="shared" si="211"/>
        <v/>
      </c>
      <c r="C699" s="8" t="str">
        <f t="shared" si="212"/>
        <v/>
      </c>
      <c r="D699" s="8" t="str">
        <f t="shared" si="209"/>
        <v/>
      </c>
      <c r="E699" s="8" t="str">
        <f t="shared" si="213"/>
        <v/>
      </c>
    </row>
    <row r="700" spans="1:5">
      <c r="A700" s="6" t="str">
        <f t="shared" si="210"/>
        <v/>
      </c>
      <c r="B700" s="8" t="str">
        <f t="shared" si="211"/>
        <v/>
      </c>
      <c r="C700" s="8" t="str">
        <f t="shared" si="212"/>
        <v/>
      </c>
      <c r="D700" s="8" t="str">
        <f t="shared" si="209"/>
        <v/>
      </c>
      <c r="E700" s="8" t="str">
        <f t="shared" si="213"/>
        <v/>
      </c>
    </row>
    <row r="701" spans="1:5">
      <c r="A701" s="6" t="str">
        <f t="shared" si="210"/>
        <v/>
      </c>
      <c r="B701" s="8" t="str">
        <f t="shared" si="211"/>
        <v/>
      </c>
      <c r="C701" s="8" t="str">
        <f t="shared" si="212"/>
        <v/>
      </c>
      <c r="D701" s="8" t="str">
        <f t="shared" si="209"/>
        <v/>
      </c>
      <c r="E701" s="8" t="str">
        <f t="shared" si="213"/>
        <v/>
      </c>
    </row>
    <row r="702" spans="1:5">
      <c r="A702" s="6" t="str">
        <f t="shared" si="210"/>
        <v/>
      </c>
      <c r="B702" s="8" t="str">
        <f t="shared" si="211"/>
        <v/>
      </c>
      <c r="C702" s="8" t="str">
        <f t="shared" si="212"/>
        <v/>
      </c>
      <c r="D702" s="8" t="str">
        <f t="shared" ref="D702:D717" si="214">IF(C702="","",E702-C702)</f>
        <v/>
      </c>
      <c r="E702" s="8" t="str">
        <f t="shared" si="213"/>
        <v/>
      </c>
    </row>
    <row r="703" spans="1:5">
      <c r="A703" s="6" t="str">
        <f t="shared" ref="A703:A718" si="215">IF(OR(B702=0,B702=""),"",A702+1)</f>
        <v/>
      </c>
      <c r="B703" s="8" t="str">
        <f t="shared" ref="B703:B718" si="216">IF(B702="","",IF(AND(B702-D702=0,E702=0),"",B702-D702))</f>
        <v/>
      </c>
      <c r="C703" s="8" t="str">
        <f t="shared" si="212"/>
        <v/>
      </c>
      <c r="D703" s="8" t="str">
        <f t="shared" si="214"/>
        <v/>
      </c>
      <c r="E703" s="8" t="str">
        <f t="shared" si="213"/>
        <v/>
      </c>
    </row>
    <row r="704" spans="1:5">
      <c r="A704" s="6" t="str">
        <f t="shared" si="215"/>
        <v/>
      </c>
      <c r="B704" s="8" t="str">
        <f t="shared" si="216"/>
        <v/>
      </c>
      <c r="C704" s="8" t="str">
        <f t="shared" ref="C704:C719" si="217">IF(B704="","",B704*$E$3/$E$5)</f>
        <v/>
      </c>
      <c r="D704" s="8" t="str">
        <f t="shared" si="214"/>
        <v/>
      </c>
      <c r="E704" s="8" t="str">
        <f t="shared" ref="E704:E719" si="218">IF(B704="","",IF(B704+C704&gt;$E$7,$E$7,B704+C704))</f>
        <v/>
      </c>
    </row>
    <row r="705" spans="1:5">
      <c r="A705" s="6" t="str">
        <f t="shared" si="215"/>
        <v/>
      </c>
      <c r="B705" s="8" t="str">
        <f t="shared" si="216"/>
        <v/>
      </c>
      <c r="C705" s="8" t="str">
        <f t="shared" si="217"/>
        <v/>
      </c>
      <c r="D705" s="8" t="str">
        <f t="shared" si="214"/>
        <v/>
      </c>
      <c r="E705" s="8" t="str">
        <f t="shared" si="218"/>
        <v/>
      </c>
    </row>
    <row r="706" spans="1:5">
      <c r="A706" s="6" t="str">
        <f t="shared" si="215"/>
        <v/>
      </c>
      <c r="B706" s="8" t="str">
        <f t="shared" si="216"/>
        <v/>
      </c>
      <c r="C706" s="8" t="str">
        <f t="shared" si="217"/>
        <v/>
      </c>
      <c r="D706" s="8" t="str">
        <f t="shared" si="214"/>
        <v/>
      </c>
      <c r="E706" s="8" t="str">
        <f t="shared" si="218"/>
        <v/>
      </c>
    </row>
    <row r="707" spans="1:5">
      <c r="A707" s="6" t="str">
        <f t="shared" si="215"/>
        <v/>
      </c>
      <c r="B707" s="8" t="str">
        <f t="shared" si="216"/>
        <v/>
      </c>
      <c r="C707" s="8" t="str">
        <f t="shared" si="217"/>
        <v/>
      </c>
      <c r="D707" s="8" t="str">
        <f t="shared" si="214"/>
        <v/>
      </c>
      <c r="E707" s="8" t="str">
        <f t="shared" si="218"/>
        <v/>
      </c>
    </row>
    <row r="708" spans="1:5">
      <c r="A708" s="6" t="str">
        <f t="shared" si="215"/>
        <v/>
      </c>
      <c r="B708" s="8" t="str">
        <f t="shared" si="216"/>
        <v/>
      </c>
      <c r="C708" s="8" t="str">
        <f t="shared" si="217"/>
        <v/>
      </c>
      <c r="D708" s="8" t="str">
        <f t="shared" si="214"/>
        <v/>
      </c>
      <c r="E708" s="8" t="str">
        <f t="shared" si="218"/>
        <v/>
      </c>
    </row>
    <row r="709" spans="1:5">
      <c r="A709" s="6" t="str">
        <f t="shared" si="215"/>
        <v/>
      </c>
      <c r="B709" s="8" t="str">
        <f t="shared" si="216"/>
        <v/>
      </c>
      <c r="C709" s="8" t="str">
        <f t="shared" si="217"/>
        <v/>
      </c>
      <c r="D709" s="8" t="str">
        <f t="shared" si="214"/>
        <v/>
      </c>
      <c r="E709" s="8" t="str">
        <f t="shared" si="218"/>
        <v/>
      </c>
    </row>
    <row r="710" spans="1:5">
      <c r="A710" s="6" t="str">
        <f t="shared" si="215"/>
        <v/>
      </c>
      <c r="B710" s="8" t="str">
        <f t="shared" si="216"/>
        <v/>
      </c>
      <c r="C710" s="8" t="str">
        <f t="shared" si="217"/>
        <v/>
      </c>
      <c r="D710" s="8" t="str">
        <f t="shared" si="214"/>
        <v/>
      </c>
      <c r="E710" s="8" t="str">
        <f t="shared" si="218"/>
        <v/>
      </c>
    </row>
    <row r="711" spans="1:5">
      <c r="A711" s="6" t="str">
        <f t="shared" si="215"/>
        <v/>
      </c>
      <c r="B711" s="8" t="str">
        <f t="shared" si="216"/>
        <v/>
      </c>
      <c r="C711" s="8" t="str">
        <f t="shared" si="217"/>
        <v/>
      </c>
      <c r="D711" s="8" t="str">
        <f t="shared" si="214"/>
        <v/>
      </c>
      <c r="E711" s="8" t="str">
        <f t="shared" si="218"/>
        <v/>
      </c>
    </row>
    <row r="712" spans="1:5">
      <c r="A712" s="6" t="str">
        <f t="shared" si="215"/>
        <v/>
      </c>
      <c r="B712" s="8" t="str">
        <f t="shared" si="216"/>
        <v/>
      </c>
      <c r="C712" s="8" t="str">
        <f t="shared" si="217"/>
        <v/>
      </c>
      <c r="D712" s="8" t="str">
        <f t="shared" si="214"/>
        <v/>
      </c>
      <c r="E712" s="8" t="str">
        <f t="shared" si="218"/>
        <v/>
      </c>
    </row>
    <row r="713" spans="1:5">
      <c r="A713" s="6" t="str">
        <f t="shared" si="215"/>
        <v/>
      </c>
      <c r="B713" s="8" t="str">
        <f t="shared" si="216"/>
        <v/>
      </c>
      <c r="C713" s="8" t="str">
        <f t="shared" si="217"/>
        <v/>
      </c>
      <c r="D713" s="8" t="str">
        <f t="shared" si="214"/>
        <v/>
      </c>
      <c r="E713" s="8" t="str">
        <f t="shared" si="218"/>
        <v/>
      </c>
    </row>
    <row r="714" spans="1:5">
      <c r="A714" s="6" t="str">
        <f t="shared" si="215"/>
        <v/>
      </c>
      <c r="B714" s="8" t="str">
        <f t="shared" si="216"/>
        <v/>
      </c>
      <c r="C714" s="8" t="str">
        <f t="shared" si="217"/>
        <v/>
      </c>
      <c r="D714" s="8" t="str">
        <f t="shared" si="214"/>
        <v/>
      </c>
      <c r="E714" s="8" t="str">
        <f t="shared" si="218"/>
        <v/>
      </c>
    </row>
    <row r="715" spans="1:5">
      <c r="A715" s="6" t="str">
        <f t="shared" si="215"/>
        <v/>
      </c>
      <c r="B715" s="8" t="str">
        <f t="shared" si="216"/>
        <v/>
      </c>
      <c r="C715" s="8" t="str">
        <f t="shared" si="217"/>
        <v/>
      </c>
      <c r="D715" s="8" t="str">
        <f t="shared" si="214"/>
        <v/>
      </c>
      <c r="E715" s="8" t="str">
        <f t="shared" si="218"/>
        <v/>
      </c>
    </row>
    <row r="716" spans="1:5">
      <c r="A716" s="6" t="str">
        <f t="shared" si="215"/>
        <v/>
      </c>
      <c r="B716" s="8" t="str">
        <f t="shared" si="216"/>
        <v/>
      </c>
      <c r="C716" s="8" t="str">
        <f t="shared" si="217"/>
        <v/>
      </c>
      <c r="D716" s="8" t="str">
        <f t="shared" si="214"/>
        <v/>
      </c>
      <c r="E716" s="8" t="str">
        <f t="shared" si="218"/>
        <v/>
      </c>
    </row>
    <row r="717" spans="1:5">
      <c r="A717" s="6" t="str">
        <f t="shared" si="215"/>
        <v/>
      </c>
      <c r="B717" s="8" t="str">
        <f t="shared" si="216"/>
        <v/>
      </c>
      <c r="C717" s="8" t="str">
        <f t="shared" si="217"/>
        <v/>
      </c>
      <c r="D717" s="8" t="str">
        <f t="shared" si="214"/>
        <v/>
      </c>
      <c r="E717" s="8" t="str">
        <f t="shared" si="218"/>
        <v/>
      </c>
    </row>
    <row r="718" spans="1:5">
      <c r="A718" s="6" t="str">
        <f t="shared" si="215"/>
        <v/>
      </c>
      <c r="B718" s="8" t="str">
        <f t="shared" si="216"/>
        <v/>
      </c>
      <c r="C718" s="8" t="str">
        <f t="shared" si="217"/>
        <v/>
      </c>
      <c r="D718" s="8" t="str">
        <f t="shared" ref="D718:D733" si="219">IF(C718="","",E718-C718)</f>
        <v/>
      </c>
      <c r="E718" s="8" t="str">
        <f t="shared" si="218"/>
        <v/>
      </c>
    </row>
    <row r="719" spans="1:5">
      <c r="A719" s="6" t="str">
        <f t="shared" ref="A719:A734" si="220">IF(OR(B718=0,B718=""),"",A718+1)</f>
        <v/>
      </c>
      <c r="B719" s="8" t="str">
        <f t="shared" ref="B719:B734" si="221">IF(B718="","",IF(AND(B718-D718=0,E718=0),"",B718-D718))</f>
        <v/>
      </c>
      <c r="C719" s="8" t="str">
        <f t="shared" si="217"/>
        <v/>
      </c>
      <c r="D719" s="8" t="str">
        <f t="shared" si="219"/>
        <v/>
      </c>
      <c r="E719" s="8" t="str">
        <f t="shared" si="218"/>
        <v/>
      </c>
    </row>
    <row r="720" spans="1:5">
      <c r="A720" s="6" t="str">
        <f t="shared" si="220"/>
        <v/>
      </c>
      <c r="B720" s="8" t="str">
        <f t="shared" si="221"/>
        <v/>
      </c>
      <c r="C720" s="8" t="str">
        <f t="shared" ref="C720:C734" si="222">IF(B720="","",B720*$E$3/$E$5)</f>
        <v/>
      </c>
      <c r="D720" s="8" t="str">
        <f t="shared" si="219"/>
        <v/>
      </c>
      <c r="E720" s="8" t="str">
        <f t="shared" ref="E720:E734" si="223">IF(B720="","",IF(B720+C720&gt;$E$7,$E$7,B720+C720))</f>
        <v/>
      </c>
    </row>
    <row r="721" spans="1:5">
      <c r="A721" s="6" t="str">
        <f t="shared" si="220"/>
        <v/>
      </c>
      <c r="B721" s="8" t="str">
        <f t="shared" si="221"/>
        <v/>
      </c>
      <c r="C721" s="8" t="str">
        <f t="shared" si="222"/>
        <v/>
      </c>
      <c r="D721" s="8" t="str">
        <f t="shared" si="219"/>
        <v/>
      </c>
      <c r="E721" s="8" t="str">
        <f t="shared" si="223"/>
        <v/>
      </c>
    </row>
    <row r="722" spans="1:5">
      <c r="A722" s="6" t="str">
        <f t="shared" si="220"/>
        <v/>
      </c>
      <c r="B722" s="8" t="str">
        <f t="shared" si="221"/>
        <v/>
      </c>
      <c r="C722" s="8" t="str">
        <f t="shared" si="222"/>
        <v/>
      </c>
      <c r="D722" s="8" t="str">
        <f t="shared" si="219"/>
        <v/>
      </c>
      <c r="E722" s="8" t="str">
        <f t="shared" si="223"/>
        <v/>
      </c>
    </row>
    <row r="723" spans="1:5">
      <c r="A723" s="6" t="str">
        <f t="shared" si="220"/>
        <v/>
      </c>
      <c r="B723" s="8" t="str">
        <f t="shared" si="221"/>
        <v/>
      </c>
      <c r="C723" s="8" t="str">
        <f t="shared" si="222"/>
        <v/>
      </c>
      <c r="D723" s="8" t="str">
        <f t="shared" si="219"/>
        <v/>
      </c>
      <c r="E723" s="8" t="str">
        <f t="shared" si="223"/>
        <v/>
      </c>
    </row>
    <row r="724" spans="1:5">
      <c r="A724" s="6" t="str">
        <f t="shared" si="220"/>
        <v/>
      </c>
      <c r="B724" s="8" t="str">
        <f t="shared" si="221"/>
        <v/>
      </c>
      <c r="C724" s="8" t="str">
        <f t="shared" si="222"/>
        <v/>
      </c>
      <c r="D724" s="8" t="str">
        <f t="shared" si="219"/>
        <v/>
      </c>
      <c r="E724" s="8" t="str">
        <f t="shared" si="223"/>
        <v/>
      </c>
    </row>
    <row r="725" spans="1:5">
      <c r="A725" s="6" t="str">
        <f t="shared" si="220"/>
        <v/>
      </c>
      <c r="B725" s="8" t="str">
        <f t="shared" si="221"/>
        <v/>
      </c>
      <c r="C725" s="8" t="str">
        <f t="shared" si="222"/>
        <v/>
      </c>
      <c r="D725" s="8" t="str">
        <f t="shared" si="219"/>
        <v/>
      </c>
      <c r="E725" s="8" t="str">
        <f t="shared" si="223"/>
        <v/>
      </c>
    </row>
    <row r="726" spans="1:5">
      <c r="A726" s="6" t="str">
        <f t="shared" si="220"/>
        <v/>
      </c>
      <c r="B726" s="8" t="str">
        <f t="shared" si="221"/>
        <v/>
      </c>
      <c r="C726" s="8" t="str">
        <f t="shared" si="222"/>
        <v/>
      </c>
      <c r="D726" s="8" t="str">
        <f t="shared" si="219"/>
        <v/>
      </c>
      <c r="E726" s="8" t="str">
        <f t="shared" si="223"/>
        <v/>
      </c>
    </row>
    <row r="727" spans="1:5">
      <c r="A727" s="6" t="str">
        <f t="shared" si="220"/>
        <v/>
      </c>
      <c r="B727" s="8" t="str">
        <f t="shared" si="221"/>
        <v/>
      </c>
      <c r="C727" s="8" t="str">
        <f t="shared" si="222"/>
        <v/>
      </c>
      <c r="D727" s="8" t="str">
        <f t="shared" si="219"/>
        <v/>
      </c>
      <c r="E727" s="8" t="str">
        <f t="shared" si="223"/>
        <v/>
      </c>
    </row>
    <row r="728" spans="1:5">
      <c r="A728" s="6" t="str">
        <f t="shared" si="220"/>
        <v/>
      </c>
      <c r="B728" s="8" t="str">
        <f t="shared" si="221"/>
        <v/>
      </c>
      <c r="C728" s="8" t="str">
        <f t="shared" si="222"/>
        <v/>
      </c>
      <c r="D728" s="8" t="str">
        <f t="shared" si="219"/>
        <v/>
      </c>
      <c r="E728" s="8" t="str">
        <f t="shared" si="223"/>
        <v/>
      </c>
    </row>
    <row r="729" spans="1:5">
      <c r="A729" s="6" t="str">
        <f t="shared" si="220"/>
        <v/>
      </c>
      <c r="B729" s="8" t="str">
        <f t="shared" si="221"/>
        <v/>
      </c>
      <c r="C729" s="8" t="str">
        <f t="shared" si="222"/>
        <v/>
      </c>
      <c r="D729" s="8" t="str">
        <f t="shared" si="219"/>
        <v/>
      </c>
      <c r="E729" s="8" t="str">
        <f t="shared" si="223"/>
        <v/>
      </c>
    </row>
    <row r="730" spans="1:5">
      <c r="A730" s="6" t="str">
        <f t="shared" si="220"/>
        <v/>
      </c>
      <c r="B730" s="8" t="str">
        <f t="shared" si="221"/>
        <v/>
      </c>
      <c r="C730" s="8" t="str">
        <f t="shared" si="222"/>
        <v/>
      </c>
      <c r="D730" s="8" t="str">
        <f t="shared" si="219"/>
        <v/>
      </c>
      <c r="E730" s="8" t="str">
        <f t="shared" si="223"/>
        <v/>
      </c>
    </row>
    <row r="731" spans="1:5">
      <c r="A731" s="6" t="str">
        <f t="shared" si="220"/>
        <v/>
      </c>
      <c r="B731" s="8" t="str">
        <f t="shared" si="221"/>
        <v/>
      </c>
      <c r="C731" s="8" t="str">
        <f t="shared" si="222"/>
        <v/>
      </c>
      <c r="D731" s="8" t="str">
        <f t="shared" si="219"/>
        <v/>
      </c>
      <c r="E731" s="8" t="str">
        <f t="shared" si="223"/>
        <v/>
      </c>
    </row>
    <row r="732" spans="1:5">
      <c r="A732" s="6" t="str">
        <f t="shared" si="220"/>
        <v/>
      </c>
      <c r="B732" s="8" t="str">
        <f t="shared" si="221"/>
        <v/>
      </c>
      <c r="C732" s="8" t="str">
        <f t="shared" si="222"/>
        <v/>
      </c>
      <c r="D732" s="8" t="str">
        <f t="shared" si="219"/>
        <v/>
      </c>
      <c r="E732" s="8" t="str">
        <f t="shared" si="223"/>
        <v/>
      </c>
    </row>
    <row r="733" spans="1:5">
      <c r="A733" s="6" t="str">
        <f t="shared" si="220"/>
        <v/>
      </c>
      <c r="B733" s="8" t="str">
        <f t="shared" si="221"/>
        <v/>
      </c>
      <c r="C733" s="8" t="str">
        <f t="shared" si="222"/>
        <v/>
      </c>
      <c r="D733" s="8" t="str">
        <f t="shared" si="219"/>
        <v/>
      </c>
      <c r="E733" s="8" t="str">
        <f t="shared" si="223"/>
        <v/>
      </c>
    </row>
    <row r="734" spans="1:5">
      <c r="A734" s="6" t="str">
        <f t="shared" si="220"/>
        <v/>
      </c>
      <c r="B734" s="8" t="str">
        <f t="shared" si="221"/>
        <v/>
      </c>
      <c r="C734" s="8" t="str">
        <f t="shared" si="222"/>
        <v/>
      </c>
      <c r="D734" s="8" t="str">
        <f>IF(C734="","",E734-C734)</f>
        <v/>
      </c>
      <c r="E734" s="8" t="str">
        <f t="shared" si="223"/>
        <v/>
      </c>
    </row>
  </sheetData>
  <phoneticPr fontId="0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4294967292" copies="0" r:id="rId1"/>
  <headerFooter alignWithMargins="0">
    <oddHeader>&amp;C&amp;F        &amp;A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activeCell="B4" sqref="B4"/>
    </sheetView>
  </sheetViews>
  <sheetFormatPr baseColWidth="10" defaultRowHeight="12.75"/>
  <sheetData>
    <row r="1" spans="1:8">
      <c r="A1" s="14" t="s">
        <v>130</v>
      </c>
      <c r="B1" s="6"/>
      <c r="C1" s="6"/>
      <c r="D1" s="6"/>
      <c r="E1" s="6"/>
      <c r="F1" s="6"/>
      <c r="G1" s="6"/>
      <c r="H1" s="6"/>
    </row>
    <row r="2" spans="1:8">
      <c r="A2" s="6"/>
      <c r="B2" s="6"/>
      <c r="C2" s="6"/>
      <c r="D2" s="6"/>
      <c r="E2" s="6"/>
      <c r="F2" s="6"/>
      <c r="G2" s="6"/>
      <c r="H2" s="6"/>
    </row>
    <row r="3" spans="1:8">
      <c r="A3" s="54"/>
      <c r="B3" s="177" t="s">
        <v>131</v>
      </c>
      <c r="C3" s="178"/>
      <c r="D3" s="178"/>
      <c r="E3" s="178"/>
      <c r="F3" s="178"/>
      <c r="G3" s="179"/>
      <c r="H3" s="6"/>
    </row>
    <row r="4" spans="1:8">
      <c r="A4" s="17"/>
      <c r="B4" s="313">
        <v>0.01</v>
      </c>
      <c r="C4" s="313">
        <v>0.02</v>
      </c>
      <c r="D4" s="313">
        <v>0.03</v>
      </c>
      <c r="E4" s="313">
        <v>0.01</v>
      </c>
      <c r="F4" s="313">
        <v>0.02</v>
      </c>
      <c r="G4" s="313">
        <v>0.03</v>
      </c>
      <c r="H4" s="6"/>
    </row>
    <row r="5" spans="1:8">
      <c r="A5" s="17"/>
      <c r="B5" s="180" t="s">
        <v>132</v>
      </c>
      <c r="C5" s="334"/>
      <c r="D5" s="181"/>
      <c r="E5" s="180" t="s">
        <v>133</v>
      </c>
      <c r="F5" s="334"/>
      <c r="G5" s="181"/>
      <c r="H5" s="6"/>
    </row>
    <row r="6" spans="1:8" ht="27" customHeight="1">
      <c r="A6" s="17"/>
      <c r="B6" s="182" t="s">
        <v>134</v>
      </c>
      <c r="C6" s="335"/>
      <c r="D6" s="183"/>
      <c r="E6" s="182" t="s">
        <v>135</v>
      </c>
      <c r="F6" s="335"/>
      <c r="G6" s="183"/>
      <c r="H6" s="6"/>
    </row>
    <row r="7" spans="1:8">
      <c r="A7" s="138" t="s">
        <v>29</v>
      </c>
      <c r="B7" s="184" t="s">
        <v>24</v>
      </c>
      <c r="C7" s="185"/>
      <c r="D7" s="185"/>
      <c r="E7" s="185"/>
      <c r="F7" s="185"/>
      <c r="G7" s="186"/>
      <c r="H7" s="6"/>
    </row>
    <row r="8" spans="1:8">
      <c r="A8" s="189">
        <v>0.01</v>
      </c>
      <c r="B8" s="312">
        <f t="shared" ref="B8:D12" si="0">LN((B$4+$A8)/B$4)/LN(1+$A8/12)/12</f>
        <v>69.343595178927572</v>
      </c>
      <c r="C8" s="312">
        <f t="shared" si="0"/>
        <v>40.563402844860981</v>
      </c>
      <c r="D8" s="312">
        <f t="shared" si="0"/>
        <v>28.780192334066598</v>
      </c>
      <c r="E8" s="312">
        <f t="shared" ref="E8:G12" si="1">LN((E$4+$A8)/E$4)/LN(1+$A8)</f>
        <v>69.660716893574829</v>
      </c>
      <c r="F8" s="312">
        <f t="shared" si="1"/>
        <v>40.74890715609402</v>
      </c>
      <c r="G8" s="312">
        <f t="shared" si="1"/>
        <v>28.911809737480812</v>
      </c>
      <c r="H8" s="6"/>
    </row>
    <row r="9" spans="1:8">
      <c r="A9" s="189">
        <v>0.02</v>
      </c>
      <c r="B9" s="312">
        <f t="shared" si="0"/>
        <v>54.976377240597067</v>
      </c>
      <c r="C9" s="312">
        <f t="shared" si="0"/>
        <v>34.686232144661382</v>
      </c>
      <c r="D9" s="312">
        <f t="shared" si="0"/>
        <v>25.562559681877342</v>
      </c>
      <c r="E9" s="312">
        <f t="shared" si="1"/>
        <v>55.478107638780394</v>
      </c>
      <c r="F9" s="312">
        <f t="shared" si="1"/>
        <v>35.002788781146499</v>
      </c>
      <c r="G9" s="312">
        <f t="shared" si="1"/>
        <v>25.79585103157185</v>
      </c>
      <c r="H9" s="6"/>
    </row>
    <row r="10" spans="1:8">
      <c r="A10" s="189">
        <v>0.03</v>
      </c>
      <c r="B10" s="312">
        <f t="shared" si="0"/>
        <v>46.267550264803866</v>
      </c>
      <c r="C10" s="312">
        <f t="shared" si="0"/>
        <v>30.581187288328724</v>
      </c>
      <c r="D10" s="312">
        <f t="shared" si="0"/>
        <v>23.133775132401933</v>
      </c>
      <c r="E10" s="312">
        <f t="shared" si="1"/>
        <v>46.899544500875471</v>
      </c>
      <c r="F10" s="312">
        <f t="shared" si="1"/>
        <v>30.998912756563694</v>
      </c>
      <c r="G10" s="312">
        <f t="shared" si="1"/>
        <v>23.449772250437736</v>
      </c>
      <c r="H10" s="6"/>
    </row>
    <row r="11" spans="1:8">
      <c r="A11" s="189">
        <v>0.04</v>
      </c>
      <c r="B11" s="312">
        <f t="shared" si="0"/>
        <v>40.302970530324174</v>
      </c>
      <c r="C11" s="312">
        <f t="shared" si="0"/>
        <v>27.511057340185403</v>
      </c>
      <c r="D11" s="312">
        <f t="shared" si="0"/>
        <v>21.217731006439454</v>
      </c>
      <c r="E11" s="312">
        <f t="shared" si="1"/>
        <v>41.035406626701011</v>
      </c>
      <c r="F11" s="312">
        <f t="shared" si="1"/>
        <v>28.011022756637367</v>
      </c>
      <c r="G11" s="312">
        <f t="shared" si="1"/>
        <v>21.603326208674918</v>
      </c>
      <c r="H11" s="6"/>
    </row>
    <row r="12" spans="1:8">
      <c r="A12" s="189">
        <v>0.05</v>
      </c>
      <c r="B12" s="312">
        <f t="shared" si="0"/>
        <v>35.909794291946348</v>
      </c>
      <c r="C12" s="312">
        <f t="shared" si="0"/>
        <v>25.107421653319509</v>
      </c>
      <c r="D12" s="312">
        <f t="shared" si="0"/>
        <v>19.657424624271105</v>
      </c>
      <c r="E12" s="312">
        <f t="shared" si="1"/>
        <v>36.723784388301482</v>
      </c>
      <c r="F12" s="312">
        <f t="shared" si="1"/>
        <v>25.676547513653325</v>
      </c>
      <c r="G12" s="312">
        <f t="shared" si="1"/>
        <v>20.103011943260363</v>
      </c>
      <c r="H12" s="6"/>
    </row>
    <row r="13" spans="1:8">
      <c r="A13" s="189">
        <v>0.06</v>
      </c>
      <c r="B13" s="312">
        <f t="shared" ref="B13:D19" si="2">LN((B$4+$A13)/B$4)/LN(1+$A13/12)/12</f>
        <v>32.512848009191394</v>
      </c>
      <c r="C13" s="312">
        <f t="shared" si="2"/>
        <v>23.162620268449455</v>
      </c>
      <c r="D13" s="312">
        <f t="shared" si="2"/>
        <v>18.355942271968093</v>
      </c>
      <c r="E13" s="312">
        <f t="shared" ref="E13:G19" si="3">LN((E$4+$A13)/E$4)/LN(1+$A13)</f>
        <v>33.395342588453829</v>
      </c>
      <c r="F13" s="312">
        <f t="shared" si="3"/>
        <v>23.79132209188375</v>
      </c>
      <c r="G13" s="312">
        <f t="shared" si="3"/>
        <v>18.85417667910728</v>
      </c>
      <c r="H13" s="6"/>
    </row>
    <row r="14" spans="1:8">
      <c r="A14" s="189">
        <v>7.0000000000000007E-2</v>
      </c>
      <c r="B14" s="312">
        <f t="shared" si="2"/>
        <v>29.792867144002958</v>
      </c>
      <c r="C14" s="312">
        <f t="shared" si="2"/>
        <v>21.549429093473748</v>
      </c>
      <c r="D14" s="312">
        <f t="shared" si="2"/>
        <v>17.249728393565984</v>
      </c>
      <c r="E14" s="312">
        <f t="shared" si="3"/>
        <v>30.734305053176133</v>
      </c>
      <c r="F14" s="312">
        <f t="shared" si="3"/>
        <v>22.230378978947233</v>
      </c>
      <c r="G14" s="312">
        <f t="shared" si="3"/>
        <v>17.794810145991839</v>
      </c>
      <c r="H14" s="6"/>
    </row>
    <row r="15" spans="1:8">
      <c r="A15" s="189">
        <v>0.08</v>
      </c>
      <c r="B15" s="312">
        <f t="shared" si="2"/>
        <v>27.556756855051592</v>
      </c>
      <c r="C15" s="312">
        <f t="shared" si="2"/>
        <v>20.1849595547564</v>
      </c>
      <c r="D15" s="312">
        <f t="shared" si="2"/>
        <v>16.295114140307888</v>
      </c>
      <c r="E15" s="312">
        <f t="shared" si="3"/>
        <v>28.549829172006355</v>
      </c>
      <c r="F15" s="312">
        <f t="shared" si="3"/>
        <v>20.912371879004763</v>
      </c>
      <c r="G15" s="312">
        <f t="shared" si="3"/>
        <v>16.882346768569491</v>
      </c>
      <c r="H15" s="6"/>
    </row>
    <row r="16" spans="1:8">
      <c r="A16" s="189">
        <v>0.09</v>
      </c>
      <c r="B16" s="312">
        <f t="shared" si="2"/>
        <v>25.680100377878016</v>
      </c>
      <c r="C16" s="312">
        <f t="shared" si="2"/>
        <v>19.012588182247914</v>
      </c>
      <c r="D16" s="312">
        <f t="shared" si="2"/>
        <v>15.460961010806441</v>
      </c>
      <c r="E16" s="312">
        <f t="shared" si="3"/>
        <v>26.719037447384959</v>
      </c>
      <c r="F16" s="312">
        <f t="shared" si="3"/>
        <v>19.781778425243346</v>
      </c>
      <c r="G16" s="312">
        <f t="shared" si="3"/>
        <v>16.086463453864091</v>
      </c>
      <c r="H16" s="6"/>
    </row>
    <row r="17" spans="1:8">
      <c r="A17" s="189">
        <v>0.1</v>
      </c>
      <c r="B17" s="312">
        <f t="shared" si="2"/>
        <v>24.078726839092074</v>
      </c>
      <c r="C17" s="312">
        <f t="shared" si="2"/>
        <v>17.992148076821653</v>
      </c>
      <c r="D17" s="312">
        <f t="shared" si="2"/>
        <v>14.724383560049148</v>
      </c>
      <c r="E17" s="312">
        <f t="shared" si="3"/>
        <v>25.158857928096786</v>
      </c>
      <c r="F17" s="312">
        <f t="shared" si="3"/>
        <v>18.799245504589315</v>
      </c>
      <c r="G17" s="312">
        <f t="shared" si="3"/>
        <v>15.384894581081133</v>
      </c>
      <c r="H17" s="6"/>
    </row>
    <row r="18" spans="1:8">
      <c r="A18" s="189">
        <v>0.11</v>
      </c>
      <c r="B18" s="312">
        <f t="shared" si="2"/>
        <v>22.693440767799743</v>
      </c>
      <c r="C18" s="312">
        <f t="shared" si="2"/>
        <v>17.094256572647854</v>
      </c>
      <c r="D18" s="312">
        <f t="shared" si="2"/>
        <v>14.06813342294666</v>
      </c>
      <c r="E18" s="312">
        <f t="shared" si="3"/>
        <v>23.810907291144829</v>
      </c>
      <c r="F18" s="312">
        <f t="shared" si="3"/>
        <v>17.936009026886097</v>
      </c>
      <c r="G18" s="312">
        <f t="shared" si="3"/>
        <v>14.760874039363076</v>
      </c>
      <c r="H18" s="6"/>
    </row>
    <row r="19" spans="1:8">
      <c r="A19" s="189">
        <v>0.12</v>
      </c>
      <c r="B19" s="312">
        <f t="shared" si="2"/>
        <v>21.481273632263868</v>
      </c>
      <c r="C19" s="312">
        <f t="shared" si="2"/>
        <v>16.296863037103215</v>
      </c>
      <c r="D19" s="312">
        <f t="shared" si="2"/>
        <v>13.478931305432175</v>
      </c>
      <c r="E19" s="312">
        <f t="shared" si="3"/>
        <v>22.632834312982478</v>
      </c>
      <c r="F19" s="312">
        <f t="shared" si="3"/>
        <v>17.170499629320801</v>
      </c>
      <c r="G19" s="312">
        <f t="shared" si="3"/>
        <v>14.2015051888601</v>
      </c>
      <c r="H19" s="6"/>
    </row>
    <row r="20" spans="1:8">
      <c r="A20" s="187"/>
      <c r="B20" s="6"/>
      <c r="C20" s="6"/>
      <c r="D20" s="6"/>
      <c r="E20" s="188"/>
      <c r="F20" s="188"/>
      <c r="G20" s="188"/>
      <c r="H20" s="6"/>
    </row>
    <row r="21" spans="1:8">
      <c r="A21" s="187"/>
      <c r="B21" s="6"/>
      <c r="C21" s="6"/>
      <c r="D21" s="6"/>
      <c r="E21" s="188"/>
      <c r="F21" s="188"/>
      <c r="G21" s="188"/>
      <c r="H21" s="6"/>
    </row>
    <row r="22" spans="1:8">
      <c r="A22" s="267" t="s">
        <v>426</v>
      </c>
      <c r="B22" s="6"/>
      <c r="C22" s="6"/>
      <c r="D22" s="6"/>
      <c r="E22" s="188"/>
      <c r="F22" s="188"/>
      <c r="G22" s="188"/>
      <c r="H22" s="6"/>
    </row>
    <row r="23" spans="1:8">
      <c r="A23" s="266" t="s">
        <v>316</v>
      </c>
      <c r="B23" s="60"/>
      <c r="C23" s="60"/>
      <c r="D23" s="42">
        <v>0.05</v>
      </c>
      <c r="E23" s="188"/>
      <c r="F23" s="188"/>
      <c r="G23" s="188"/>
      <c r="H23" s="6"/>
    </row>
    <row r="24" spans="1:8">
      <c r="A24" s="264" t="s">
        <v>315</v>
      </c>
      <c r="B24" s="64"/>
      <c r="C24" s="64"/>
      <c r="D24" s="42">
        <v>0.03</v>
      </c>
      <c r="E24" s="188"/>
      <c r="F24" s="188"/>
      <c r="G24" s="188"/>
      <c r="H24" s="6"/>
    </row>
    <row r="25" spans="1:8">
      <c r="A25" s="266" t="s">
        <v>317</v>
      </c>
      <c r="B25" s="60"/>
      <c r="C25" s="60"/>
      <c r="D25" s="7">
        <v>12</v>
      </c>
      <c r="E25" s="188"/>
      <c r="F25" s="188"/>
      <c r="G25" s="188"/>
      <c r="H25" s="6"/>
    </row>
    <row r="26" spans="1:8">
      <c r="A26" s="265" t="s">
        <v>24</v>
      </c>
      <c r="B26" s="31"/>
      <c r="C26" s="31"/>
      <c r="D26" s="5">
        <f>LN(1+D23/D24)/D25/LN(1+D23/D25)</f>
        <v>19.657424624271105</v>
      </c>
      <c r="E26" s="188"/>
      <c r="F26" s="188"/>
      <c r="G26" s="188"/>
      <c r="H26" s="6"/>
    </row>
    <row r="27" spans="1:8">
      <c r="A27" s="187"/>
      <c r="B27" s="6"/>
      <c r="C27" s="6"/>
      <c r="D27" s="6"/>
      <c r="E27" s="188"/>
      <c r="F27" s="188"/>
      <c r="G27" s="188"/>
      <c r="H27" s="6"/>
    </row>
  </sheetData>
  <phoneticPr fontId="0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0"/>
  <sheetViews>
    <sheetView workbookViewId="0">
      <pane ySplit="9" topLeftCell="A10" activePane="bottomLeft" state="frozen"/>
      <selection pane="bottomLeft" activeCell="D3" sqref="D3"/>
    </sheetView>
  </sheetViews>
  <sheetFormatPr baseColWidth="10" defaultRowHeight="12.75"/>
  <cols>
    <col min="1" max="2" width="6.85546875" style="6" customWidth="1"/>
    <col min="3" max="5" width="11.42578125" style="6"/>
    <col min="6" max="6" width="13.42578125" style="6" customWidth="1"/>
    <col min="7" max="7" width="11.42578125" style="6"/>
    <col min="8" max="8" width="11" style="6" customWidth="1"/>
    <col min="9" max="9" width="11.42578125" style="6"/>
  </cols>
  <sheetData>
    <row r="1" spans="1:9" ht="15.75">
      <c r="A1" s="57" t="s">
        <v>136</v>
      </c>
      <c r="B1" s="44"/>
      <c r="C1" s="44"/>
      <c r="D1" s="44"/>
      <c r="E1" s="44"/>
    </row>
    <row r="3" spans="1:9">
      <c r="A3" s="15" t="s">
        <v>88</v>
      </c>
      <c r="B3" s="58"/>
      <c r="C3" s="58"/>
      <c r="D3" s="67">
        <v>100000</v>
      </c>
      <c r="F3" s="191" t="s">
        <v>137</v>
      </c>
      <c r="G3" s="219">
        <f>p0_jährlich/12</f>
        <v>5.0000000000000001E-3</v>
      </c>
      <c r="H3" s="38" t="s">
        <v>138</v>
      </c>
    </row>
    <row r="4" spans="1:9">
      <c r="A4" s="15" t="s">
        <v>51</v>
      </c>
      <c r="B4" s="58"/>
      <c r="C4" s="58"/>
      <c r="D4" s="279">
        <v>0.06</v>
      </c>
      <c r="F4" s="131" t="s">
        <v>109</v>
      </c>
      <c r="G4" s="222">
        <f>ROUND(A_jährlich/12,2)</f>
        <v>3000</v>
      </c>
      <c r="H4" s="36" t="s">
        <v>138</v>
      </c>
    </row>
    <row r="5" spans="1:9">
      <c r="A5" s="15" t="s">
        <v>324</v>
      </c>
      <c r="B5" s="58"/>
      <c r="C5" s="58"/>
      <c r="D5" s="280">
        <v>36000</v>
      </c>
      <c r="F5" s="243" t="s">
        <v>139</v>
      </c>
      <c r="G5" s="244">
        <f>MAX(A10:A480)-A10</f>
        <v>37</v>
      </c>
      <c r="H5" s="106"/>
    </row>
    <row r="6" spans="1:9">
      <c r="A6" s="18" t="s">
        <v>325</v>
      </c>
      <c r="B6" s="31"/>
      <c r="C6" s="31"/>
      <c r="D6" s="37"/>
      <c r="F6" s="220" t="s">
        <v>140</v>
      </c>
      <c r="G6" s="58"/>
      <c r="H6" s="38"/>
    </row>
    <row r="7" spans="1:9">
      <c r="F7" s="16" t="s">
        <v>141</v>
      </c>
      <c r="G7" s="235">
        <v>36</v>
      </c>
      <c r="H7" s="221" t="s">
        <v>142</v>
      </c>
    </row>
    <row r="8" spans="1:9">
      <c r="B8" s="9" t="s">
        <v>143</v>
      </c>
      <c r="C8" s="9" t="s">
        <v>91</v>
      </c>
      <c r="D8" s="9"/>
      <c r="E8" s="9"/>
      <c r="F8" s="205"/>
      <c r="G8" s="245">
        <f>IF(ROUND(G7/3,1)=ROUND(G7/3,2),D3*(1+D4/4)^(G7/3)-F10*3*((1+D4/4)^(G7/3)-1)/D4*4,"Zahl der Monate muss durch 3 teilbar sein.")</f>
        <v>2190.9142692333553</v>
      </c>
      <c r="H8" s="37"/>
      <c r="I8" s="64"/>
    </row>
    <row r="9" spans="1:9">
      <c r="A9" s="31" t="s">
        <v>144</v>
      </c>
      <c r="B9" s="30" t="s">
        <v>145</v>
      </c>
      <c r="C9" s="65" t="s">
        <v>92</v>
      </c>
      <c r="D9" s="30" t="s">
        <v>4</v>
      </c>
      <c r="E9" s="30" t="s">
        <v>5</v>
      </c>
      <c r="F9" s="30" t="s">
        <v>33</v>
      </c>
      <c r="G9" s="9"/>
    </row>
    <row r="10" spans="1:9">
      <c r="A10" s="6">
        <f>1</f>
        <v>1</v>
      </c>
      <c r="B10" s="6">
        <v>1</v>
      </c>
      <c r="C10" s="8">
        <f>K</f>
        <v>100000</v>
      </c>
      <c r="D10" s="8">
        <f>IF(OR(C10="",C10=0),"",ROUND(C10*p0,2))</f>
        <v>500</v>
      </c>
      <c r="E10" s="8">
        <f t="shared" ref="E10:E73" si="0">IF(D10="","",ROUND(F10-D10,2))</f>
        <v>2500</v>
      </c>
      <c r="F10" s="8">
        <f>A</f>
        <v>3000</v>
      </c>
    </row>
    <row r="11" spans="1:9">
      <c r="A11" s="6">
        <f>IF(OR(F10&lt;A,F10=""),"",A10+1)</f>
        <v>2</v>
      </c>
      <c r="B11" s="6">
        <f>IF(A11="","",B10+1-1)</f>
        <v>1</v>
      </c>
      <c r="C11" s="8">
        <f t="shared" ref="C11:C74" si="1">IF(OR(C10="",C10=0),"",IF(AND(C10-E10=0,F10=0),"",ROUND(C10-E10,2)))</f>
        <v>97500</v>
      </c>
      <c r="D11" s="8">
        <f t="shared" ref="D11:D74" si="2">IF(OR(C11="",C11=0),"",IF(AND(B11=B10,C11&gt;0),D10,ROUND(C11*p0,2)))</f>
        <v>500</v>
      </c>
      <c r="E11" s="8">
        <f t="shared" si="0"/>
        <v>2500</v>
      </c>
      <c r="F11" s="8">
        <f t="shared" ref="F11:F74" si="3">IF(OR(C11="",C11=0),"",IF(C11+D11&gt;A,A,C11+D11))</f>
        <v>3000</v>
      </c>
    </row>
    <row r="12" spans="1:9">
      <c r="A12" s="6">
        <f t="shared" ref="A12:A75" si="4">IF(OR(AND(F11&lt;A,F10&lt;A),F11=""),"",A11+1)</f>
        <v>3</v>
      </c>
      <c r="B12" s="6">
        <f>IF(A12="","",B11+1-1)</f>
        <v>1</v>
      </c>
      <c r="C12" s="8">
        <f t="shared" si="1"/>
        <v>95000</v>
      </c>
      <c r="D12" s="8">
        <f t="shared" si="2"/>
        <v>500</v>
      </c>
      <c r="E12" s="8">
        <f t="shared" si="0"/>
        <v>2500</v>
      </c>
      <c r="F12" s="8">
        <f t="shared" si="3"/>
        <v>3000</v>
      </c>
    </row>
    <row r="13" spans="1:9">
      <c r="A13" s="6">
        <f t="shared" si="4"/>
        <v>4</v>
      </c>
      <c r="B13" s="6">
        <f>IF(A13="","",B12+1)</f>
        <v>2</v>
      </c>
      <c r="C13" s="8">
        <f t="shared" si="1"/>
        <v>92500</v>
      </c>
      <c r="D13" s="8">
        <f t="shared" si="2"/>
        <v>462.5</v>
      </c>
      <c r="E13" s="8">
        <f t="shared" si="0"/>
        <v>2537.5</v>
      </c>
      <c r="F13" s="8">
        <f t="shared" si="3"/>
        <v>3000</v>
      </c>
    </row>
    <row r="14" spans="1:9">
      <c r="A14" s="6">
        <f t="shared" si="4"/>
        <v>5</v>
      </c>
      <c r="B14" s="6">
        <f>IF(A14="","",B13+1-1)</f>
        <v>2</v>
      </c>
      <c r="C14" s="8">
        <f t="shared" si="1"/>
        <v>89962.5</v>
      </c>
      <c r="D14" s="8">
        <f t="shared" si="2"/>
        <v>462.5</v>
      </c>
      <c r="E14" s="8">
        <f t="shared" si="0"/>
        <v>2537.5</v>
      </c>
      <c r="F14" s="8">
        <f t="shared" si="3"/>
        <v>3000</v>
      </c>
    </row>
    <row r="15" spans="1:9">
      <c r="A15" s="6">
        <f t="shared" si="4"/>
        <v>6</v>
      </c>
      <c r="B15" s="6">
        <f>IF(A15="","",B14+1-1)</f>
        <v>2</v>
      </c>
      <c r="C15" s="8">
        <f t="shared" si="1"/>
        <v>87425</v>
      </c>
      <c r="D15" s="8">
        <f t="shared" si="2"/>
        <v>462.5</v>
      </c>
      <c r="E15" s="8">
        <f t="shared" si="0"/>
        <v>2537.5</v>
      </c>
      <c r="F15" s="8">
        <f t="shared" si="3"/>
        <v>3000</v>
      </c>
    </row>
    <row r="16" spans="1:9">
      <c r="A16" s="6">
        <f t="shared" si="4"/>
        <v>7</v>
      </c>
      <c r="B16" s="6">
        <f>IF(A16="","",B15+1)</f>
        <v>3</v>
      </c>
      <c r="C16" s="8">
        <f t="shared" si="1"/>
        <v>84887.5</v>
      </c>
      <c r="D16" s="8">
        <f t="shared" si="2"/>
        <v>424.44</v>
      </c>
      <c r="E16" s="8">
        <f t="shared" si="0"/>
        <v>2575.56</v>
      </c>
      <c r="F16" s="8">
        <f t="shared" si="3"/>
        <v>3000</v>
      </c>
    </row>
    <row r="17" spans="1:6">
      <c r="A17" s="6">
        <f t="shared" si="4"/>
        <v>8</v>
      </c>
      <c r="B17" s="6">
        <f>IF(A17="","",B16+1-1)</f>
        <v>3</v>
      </c>
      <c r="C17" s="8">
        <f t="shared" si="1"/>
        <v>82311.94</v>
      </c>
      <c r="D17" s="8">
        <f t="shared" si="2"/>
        <v>424.44</v>
      </c>
      <c r="E17" s="8">
        <f t="shared" si="0"/>
        <v>2575.56</v>
      </c>
      <c r="F17" s="8">
        <f t="shared" si="3"/>
        <v>3000</v>
      </c>
    </row>
    <row r="18" spans="1:6">
      <c r="A18" s="6">
        <f t="shared" si="4"/>
        <v>9</v>
      </c>
      <c r="B18" s="6">
        <f>IF(A18="","",B17+1-1)</f>
        <v>3</v>
      </c>
      <c r="C18" s="8">
        <f t="shared" si="1"/>
        <v>79736.38</v>
      </c>
      <c r="D18" s="8">
        <f t="shared" si="2"/>
        <v>424.44</v>
      </c>
      <c r="E18" s="8">
        <f t="shared" si="0"/>
        <v>2575.56</v>
      </c>
      <c r="F18" s="8">
        <f t="shared" si="3"/>
        <v>3000</v>
      </c>
    </row>
    <row r="19" spans="1:6">
      <c r="A19" s="6">
        <f t="shared" si="4"/>
        <v>10</v>
      </c>
      <c r="B19" s="6">
        <f>IF(A19="","",B18+1)</f>
        <v>4</v>
      </c>
      <c r="C19" s="8">
        <f t="shared" si="1"/>
        <v>77160.820000000007</v>
      </c>
      <c r="D19" s="8">
        <f t="shared" si="2"/>
        <v>385.8</v>
      </c>
      <c r="E19" s="8">
        <f t="shared" si="0"/>
        <v>2614.1999999999998</v>
      </c>
      <c r="F19" s="8">
        <f t="shared" si="3"/>
        <v>3000</v>
      </c>
    </row>
    <row r="20" spans="1:6">
      <c r="A20" s="6">
        <f t="shared" si="4"/>
        <v>11</v>
      </c>
      <c r="B20" s="6">
        <f>IF(A20="","",B19+1-1)</f>
        <v>4</v>
      </c>
      <c r="C20" s="8">
        <f t="shared" si="1"/>
        <v>74546.62</v>
      </c>
      <c r="D20" s="8">
        <f t="shared" si="2"/>
        <v>385.8</v>
      </c>
      <c r="E20" s="8">
        <f t="shared" si="0"/>
        <v>2614.1999999999998</v>
      </c>
      <c r="F20" s="8">
        <f t="shared" si="3"/>
        <v>3000</v>
      </c>
    </row>
    <row r="21" spans="1:6">
      <c r="A21" s="6">
        <f t="shared" si="4"/>
        <v>12</v>
      </c>
      <c r="B21" s="6">
        <f>IF(A21="","",B20+1-1)</f>
        <v>4</v>
      </c>
      <c r="C21" s="8">
        <f t="shared" si="1"/>
        <v>71932.42</v>
      </c>
      <c r="D21" s="8">
        <f t="shared" si="2"/>
        <v>385.8</v>
      </c>
      <c r="E21" s="8">
        <f t="shared" si="0"/>
        <v>2614.1999999999998</v>
      </c>
      <c r="F21" s="8">
        <f t="shared" si="3"/>
        <v>3000</v>
      </c>
    </row>
    <row r="22" spans="1:6">
      <c r="A22" s="6">
        <f t="shared" si="4"/>
        <v>13</v>
      </c>
      <c r="B22" s="6">
        <f>IF(A22="","",B21+1)</f>
        <v>5</v>
      </c>
      <c r="C22" s="8">
        <f t="shared" si="1"/>
        <v>69318.22</v>
      </c>
      <c r="D22" s="8">
        <f t="shared" si="2"/>
        <v>346.59</v>
      </c>
      <c r="E22" s="8">
        <f t="shared" si="0"/>
        <v>2653.41</v>
      </c>
      <c r="F22" s="8">
        <f t="shared" si="3"/>
        <v>3000</v>
      </c>
    </row>
    <row r="23" spans="1:6">
      <c r="A23" s="6">
        <f t="shared" si="4"/>
        <v>14</v>
      </c>
      <c r="B23" s="6">
        <f>IF(A23="","",B22+1-1)</f>
        <v>5</v>
      </c>
      <c r="C23" s="8">
        <f t="shared" si="1"/>
        <v>66664.81</v>
      </c>
      <c r="D23" s="8">
        <f t="shared" si="2"/>
        <v>346.59</v>
      </c>
      <c r="E23" s="8">
        <f t="shared" si="0"/>
        <v>2653.41</v>
      </c>
      <c r="F23" s="8">
        <f t="shared" si="3"/>
        <v>3000</v>
      </c>
    </row>
    <row r="24" spans="1:6">
      <c r="A24" s="6">
        <f t="shared" si="4"/>
        <v>15</v>
      </c>
      <c r="B24" s="6">
        <f>IF(A24="","",B23+1-1)</f>
        <v>5</v>
      </c>
      <c r="C24" s="8">
        <f t="shared" si="1"/>
        <v>64011.4</v>
      </c>
      <c r="D24" s="8">
        <f t="shared" si="2"/>
        <v>346.59</v>
      </c>
      <c r="E24" s="8">
        <f t="shared" si="0"/>
        <v>2653.41</v>
      </c>
      <c r="F24" s="8">
        <f t="shared" si="3"/>
        <v>3000</v>
      </c>
    </row>
    <row r="25" spans="1:6">
      <c r="A25" s="6">
        <f t="shared" si="4"/>
        <v>16</v>
      </c>
      <c r="B25" s="6">
        <f>IF(A25="","",B24+1)</f>
        <v>6</v>
      </c>
      <c r="C25" s="8">
        <f t="shared" si="1"/>
        <v>61357.99</v>
      </c>
      <c r="D25" s="8">
        <f t="shared" si="2"/>
        <v>306.79000000000002</v>
      </c>
      <c r="E25" s="8">
        <f t="shared" si="0"/>
        <v>2693.21</v>
      </c>
      <c r="F25" s="8">
        <f t="shared" si="3"/>
        <v>3000</v>
      </c>
    </row>
    <row r="26" spans="1:6">
      <c r="A26" s="6">
        <f t="shared" si="4"/>
        <v>17</v>
      </c>
      <c r="B26" s="6">
        <f>IF(A26="","",B25+1-1)</f>
        <v>6</v>
      </c>
      <c r="C26" s="8">
        <f t="shared" si="1"/>
        <v>58664.78</v>
      </c>
      <c r="D26" s="8">
        <f t="shared" si="2"/>
        <v>306.79000000000002</v>
      </c>
      <c r="E26" s="8">
        <f t="shared" si="0"/>
        <v>2693.21</v>
      </c>
      <c r="F26" s="8">
        <f t="shared" si="3"/>
        <v>3000</v>
      </c>
    </row>
    <row r="27" spans="1:6">
      <c r="A27" s="6">
        <f t="shared" si="4"/>
        <v>18</v>
      </c>
      <c r="B27" s="6">
        <f>IF(A27="","",B26+1-1)</f>
        <v>6</v>
      </c>
      <c r="C27" s="8">
        <f t="shared" si="1"/>
        <v>55971.57</v>
      </c>
      <c r="D27" s="8">
        <f t="shared" si="2"/>
        <v>306.79000000000002</v>
      </c>
      <c r="E27" s="8">
        <f t="shared" si="0"/>
        <v>2693.21</v>
      </c>
      <c r="F27" s="8">
        <f t="shared" si="3"/>
        <v>3000</v>
      </c>
    </row>
    <row r="28" spans="1:6">
      <c r="A28" s="6">
        <f t="shared" si="4"/>
        <v>19</v>
      </c>
      <c r="B28" s="6">
        <f>IF(A28="","",B27+1)</f>
        <v>7</v>
      </c>
      <c r="C28" s="8">
        <f t="shared" si="1"/>
        <v>53278.36</v>
      </c>
      <c r="D28" s="8">
        <f t="shared" si="2"/>
        <v>266.39</v>
      </c>
      <c r="E28" s="8">
        <f t="shared" si="0"/>
        <v>2733.61</v>
      </c>
      <c r="F28" s="8">
        <f t="shared" si="3"/>
        <v>3000</v>
      </c>
    </row>
    <row r="29" spans="1:6">
      <c r="A29" s="6">
        <f t="shared" si="4"/>
        <v>20</v>
      </c>
      <c r="B29" s="6">
        <f>IF(A29="","",B28+1-1)</f>
        <v>7</v>
      </c>
      <c r="C29" s="8">
        <f t="shared" si="1"/>
        <v>50544.75</v>
      </c>
      <c r="D29" s="8">
        <f t="shared" si="2"/>
        <v>266.39</v>
      </c>
      <c r="E29" s="8">
        <f t="shared" si="0"/>
        <v>2733.61</v>
      </c>
      <c r="F29" s="8">
        <f t="shared" si="3"/>
        <v>3000</v>
      </c>
    </row>
    <row r="30" spans="1:6">
      <c r="A30" s="6">
        <f t="shared" si="4"/>
        <v>21</v>
      </c>
      <c r="B30" s="6">
        <f>IF(A30="","",B29+1-1)</f>
        <v>7</v>
      </c>
      <c r="C30" s="8">
        <f t="shared" si="1"/>
        <v>47811.14</v>
      </c>
      <c r="D30" s="8">
        <f t="shared" si="2"/>
        <v>266.39</v>
      </c>
      <c r="E30" s="8">
        <f t="shared" si="0"/>
        <v>2733.61</v>
      </c>
      <c r="F30" s="8">
        <f t="shared" si="3"/>
        <v>3000</v>
      </c>
    </row>
    <row r="31" spans="1:6">
      <c r="A31" s="6">
        <f t="shared" si="4"/>
        <v>22</v>
      </c>
      <c r="B31" s="6">
        <f>IF(A31="","",B30+1)</f>
        <v>8</v>
      </c>
      <c r="C31" s="8">
        <f t="shared" si="1"/>
        <v>45077.53</v>
      </c>
      <c r="D31" s="8">
        <f t="shared" si="2"/>
        <v>225.39</v>
      </c>
      <c r="E31" s="8">
        <f t="shared" si="0"/>
        <v>2774.61</v>
      </c>
      <c r="F31" s="8">
        <f t="shared" si="3"/>
        <v>3000</v>
      </c>
    </row>
    <row r="32" spans="1:6">
      <c r="A32" s="6">
        <f t="shared" si="4"/>
        <v>23</v>
      </c>
      <c r="B32" s="6">
        <f>IF(A32="","",B31+1-1)</f>
        <v>8</v>
      </c>
      <c r="C32" s="8">
        <f t="shared" si="1"/>
        <v>42302.92</v>
      </c>
      <c r="D32" s="8">
        <f t="shared" si="2"/>
        <v>225.39</v>
      </c>
      <c r="E32" s="8">
        <f t="shared" si="0"/>
        <v>2774.61</v>
      </c>
      <c r="F32" s="8">
        <f t="shared" si="3"/>
        <v>3000</v>
      </c>
    </row>
    <row r="33" spans="1:6">
      <c r="A33" s="6">
        <f t="shared" si="4"/>
        <v>24</v>
      </c>
      <c r="B33" s="6">
        <f>IF(A33="","",B32+1-1)</f>
        <v>8</v>
      </c>
      <c r="C33" s="8">
        <f t="shared" si="1"/>
        <v>39528.31</v>
      </c>
      <c r="D33" s="8">
        <f t="shared" si="2"/>
        <v>225.39</v>
      </c>
      <c r="E33" s="8">
        <f t="shared" si="0"/>
        <v>2774.61</v>
      </c>
      <c r="F33" s="8">
        <f t="shared" si="3"/>
        <v>3000</v>
      </c>
    </row>
    <row r="34" spans="1:6">
      <c r="A34" s="6">
        <f t="shared" si="4"/>
        <v>25</v>
      </c>
      <c r="B34" s="6">
        <f>IF(A34="","",B33+1)</f>
        <v>9</v>
      </c>
      <c r="C34" s="8">
        <f t="shared" si="1"/>
        <v>36753.699999999997</v>
      </c>
      <c r="D34" s="8">
        <f t="shared" si="2"/>
        <v>183.77</v>
      </c>
      <c r="E34" s="8">
        <f t="shared" si="0"/>
        <v>2816.23</v>
      </c>
      <c r="F34" s="8">
        <f t="shared" si="3"/>
        <v>3000</v>
      </c>
    </row>
    <row r="35" spans="1:6">
      <c r="A35" s="6">
        <f t="shared" si="4"/>
        <v>26</v>
      </c>
      <c r="B35" s="6">
        <f>IF(A35="","",B34+1-1)</f>
        <v>9</v>
      </c>
      <c r="C35" s="8">
        <f t="shared" si="1"/>
        <v>33937.47</v>
      </c>
      <c r="D35" s="8">
        <f t="shared" si="2"/>
        <v>183.77</v>
      </c>
      <c r="E35" s="8">
        <f t="shared" si="0"/>
        <v>2816.23</v>
      </c>
      <c r="F35" s="8">
        <f t="shared" si="3"/>
        <v>3000</v>
      </c>
    </row>
    <row r="36" spans="1:6">
      <c r="A36" s="6">
        <f t="shared" si="4"/>
        <v>27</v>
      </c>
      <c r="B36" s="6">
        <f>IF(A36="","",B35+1-1)</f>
        <v>9</v>
      </c>
      <c r="C36" s="8">
        <f t="shared" si="1"/>
        <v>31121.24</v>
      </c>
      <c r="D36" s="8">
        <f t="shared" si="2"/>
        <v>183.77</v>
      </c>
      <c r="E36" s="8">
        <f t="shared" si="0"/>
        <v>2816.23</v>
      </c>
      <c r="F36" s="8">
        <f t="shared" si="3"/>
        <v>3000</v>
      </c>
    </row>
    <row r="37" spans="1:6">
      <c r="A37" s="6">
        <f t="shared" si="4"/>
        <v>28</v>
      </c>
      <c r="B37" s="6">
        <f>IF(A37="","",B36+1)</f>
        <v>10</v>
      </c>
      <c r="C37" s="8">
        <f t="shared" si="1"/>
        <v>28305.01</v>
      </c>
      <c r="D37" s="8">
        <f t="shared" si="2"/>
        <v>141.53</v>
      </c>
      <c r="E37" s="8">
        <f t="shared" si="0"/>
        <v>2858.47</v>
      </c>
      <c r="F37" s="8">
        <f t="shared" si="3"/>
        <v>3000</v>
      </c>
    </row>
    <row r="38" spans="1:6">
      <c r="A38" s="6">
        <f t="shared" si="4"/>
        <v>29</v>
      </c>
      <c r="B38" s="6">
        <f>IF(A38="","",B37+1-1)</f>
        <v>10</v>
      </c>
      <c r="C38" s="8">
        <f t="shared" si="1"/>
        <v>25446.54</v>
      </c>
      <c r="D38" s="8">
        <f t="shared" si="2"/>
        <v>141.53</v>
      </c>
      <c r="E38" s="8">
        <f t="shared" si="0"/>
        <v>2858.47</v>
      </c>
      <c r="F38" s="8">
        <f t="shared" si="3"/>
        <v>3000</v>
      </c>
    </row>
    <row r="39" spans="1:6">
      <c r="A39" s="6">
        <f t="shared" si="4"/>
        <v>30</v>
      </c>
      <c r="B39" s="6">
        <f>IF(A39="","",B38+1-1)</f>
        <v>10</v>
      </c>
      <c r="C39" s="8">
        <f t="shared" si="1"/>
        <v>22588.07</v>
      </c>
      <c r="D39" s="8">
        <f t="shared" si="2"/>
        <v>141.53</v>
      </c>
      <c r="E39" s="8">
        <f t="shared" si="0"/>
        <v>2858.47</v>
      </c>
      <c r="F39" s="8">
        <f t="shared" si="3"/>
        <v>3000</v>
      </c>
    </row>
    <row r="40" spans="1:6">
      <c r="A40" s="6">
        <f t="shared" si="4"/>
        <v>31</v>
      </c>
      <c r="B40" s="6">
        <f>IF(A40="","",B39+1)</f>
        <v>11</v>
      </c>
      <c r="C40" s="8">
        <f t="shared" si="1"/>
        <v>19729.599999999999</v>
      </c>
      <c r="D40" s="8">
        <f t="shared" si="2"/>
        <v>98.65</v>
      </c>
      <c r="E40" s="8">
        <f t="shared" si="0"/>
        <v>2901.35</v>
      </c>
      <c r="F40" s="8">
        <f t="shared" si="3"/>
        <v>3000</v>
      </c>
    </row>
    <row r="41" spans="1:6">
      <c r="A41" s="6">
        <f t="shared" si="4"/>
        <v>32</v>
      </c>
      <c r="B41" s="6">
        <f>IF(A41="","",B40+1-1)</f>
        <v>11</v>
      </c>
      <c r="C41" s="8">
        <f t="shared" si="1"/>
        <v>16828.25</v>
      </c>
      <c r="D41" s="8">
        <f t="shared" si="2"/>
        <v>98.65</v>
      </c>
      <c r="E41" s="8">
        <f t="shared" si="0"/>
        <v>2901.35</v>
      </c>
      <c r="F41" s="8">
        <f t="shared" si="3"/>
        <v>3000</v>
      </c>
    </row>
    <row r="42" spans="1:6">
      <c r="A42" s="6">
        <f t="shared" si="4"/>
        <v>33</v>
      </c>
      <c r="B42" s="6">
        <f>IF(A42="","",B41+1-1)</f>
        <v>11</v>
      </c>
      <c r="C42" s="8">
        <f t="shared" si="1"/>
        <v>13926.9</v>
      </c>
      <c r="D42" s="8">
        <f t="shared" si="2"/>
        <v>98.65</v>
      </c>
      <c r="E42" s="8">
        <f t="shared" si="0"/>
        <v>2901.35</v>
      </c>
      <c r="F42" s="8">
        <f t="shared" si="3"/>
        <v>3000</v>
      </c>
    </row>
    <row r="43" spans="1:6">
      <c r="A43" s="6">
        <f t="shared" si="4"/>
        <v>34</v>
      </c>
      <c r="B43" s="6">
        <f>IF(A43="","",B42+1)</f>
        <v>12</v>
      </c>
      <c r="C43" s="8">
        <f t="shared" si="1"/>
        <v>11025.55</v>
      </c>
      <c r="D43" s="8">
        <f t="shared" si="2"/>
        <v>55.13</v>
      </c>
      <c r="E43" s="8">
        <f t="shared" si="0"/>
        <v>2944.87</v>
      </c>
      <c r="F43" s="8">
        <f t="shared" si="3"/>
        <v>3000</v>
      </c>
    </row>
    <row r="44" spans="1:6">
      <c r="A44" s="6">
        <f t="shared" si="4"/>
        <v>35</v>
      </c>
      <c r="B44" s="6">
        <f>IF(A44="","",B43+1-1)</f>
        <v>12</v>
      </c>
      <c r="C44" s="8">
        <f t="shared" si="1"/>
        <v>8080.68</v>
      </c>
      <c r="D44" s="8">
        <f t="shared" si="2"/>
        <v>55.13</v>
      </c>
      <c r="E44" s="8">
        <f t="shared" si="0"/>
        <v>2944.87</v>
      </c>
      <c r="F44" s="8">
        <f t="shared" si="3"/>
        <v>3000</v>
      </c>
    </row>
    <row r="45" spans="1:6">
      <c r="A45" s="6">
        <f t="shared" si="4"/>
        <v>36</v>
      </c>
      <c r="B45" s="6">
        <f>IF(A45="","",B44+1-1)</f>
        <v>12</v>
      </c>
      <c r="C45" s="8">
        <f t="shared" si="1"/>
        <v>5135.8100000000004</v>
      </c>
      <c r="D45" s="8">
        <f t="shared" si="2"/>
        <v>55.13</v>
      </c>
      <c r="E45" s="8">
        <f t="shared" si="0"/>
        <v>2944.87</v>
      </c>
      <c r="F45" s="8">
        <f t="shared" si="3"/>
        <v>3000</v>
      </c>
    </row>
    <row r="46" spans="1:6">
      <c r="A46" s="6">
        <f t="shared" si="4"/>
        <v>37</v>
      </c>
      <c r="B46" s="6">
        <f>IF(A46="","",B45+1)</f>
        <v>13</v>
      </c>
      <c r="C46" s="8">
        <f t="shared" si="1"/>
        <v>2190.94</v>
      </c>
      <c r="D46" s="8">
        <f t="shared" si="2"/>
        <v>10.95</v>
      </c>
      <c r="E46" s="8">
        <f t="shared" si="0"/>
        <v>2190.94</v>
      </c>
      <c r="F46" s="8">
        <f t="shared" si="3"/>
        <v>2201.89</v>
      </c>
    </row>
    <row r="47" spans="1:6">
      <c r="A47" s="6">
        <f t="shared" si="4"/>
        <v>38</v>
      </c>
      <c r="B47" s="6">
        <f>IF(A47="","",B46+1-1)</f>
        <v>13</v>
      </c>
      <c r="C47" s="8">
        <f t="shared" si="1"/>
        <v>0</v>
      </c>
      <c r="D47" s="8" t="str">
        <f t="shared" si="2"/>
        <v/>
      </c>
      <c r="E47" s="8" t="str">
        <f t="shared" si="0"/>
        <v/>
      </c>
      <c r="F47" s="8" t="str">
        <f t="shared" si="3"/>
        <v/>
      </c>
    </row>
    <row r="48" spans="1:6">
      <c r="A48" s="6" t="str">
        <f t="shared" si="4"/>
        <v/>
      </c>
      <c r="B48" s="6" t="str">
        <f>IF(A48="","",B47+1-1)</f>
        <v/>
      </c>
      <c r="C48" s="47" t="str">
        <f t="shared" si="1"/>
        <v/>
      </c>
      <c r="D48" s="8" t="str">
        <f t="shared" si="2"/>
        <v/>
      </c>
      <c r="E48" s="8" t="str">
        <f t="shared" si="0"/>
        <v/>
      </c>
      <c r="F48" s="8" t="str">
        <f t="shared" si="3"/>
        <v/>
      </c>
    </row>
    <row r="49" spans="1:6">
      <c r="A49" s="6" t="str">
        <f t="shared" si="4"/>
        <v/>
      </c>
      <c r="B49" s="6" t="str">
        <f>IF(A49="","",B48+1)</f>
        <v/>
      </c>
      <c r="C49" s="47" t="str">
        <f t="shared" si="1"/>
        <v/>
      </c>
      <c r="D49" s="8" t="str">
        <f t="shared" si="2"/>
        <v/>
      </c>
      <c r="E49" s="8" t="str">
        <f t="shared" si="0"/>
        <v/>
      </c>
      <c r="F49" s="8" t="str">
        <f t="shared" si="3"/>
        <v/>
      </c>
    </row>
    <row r="50" spans="1:6">
      <c r="A50" s="6" t="str">
        <f t="shared" si="4"/>
        <v/>
      </c>
      <c r="B50" s="6" t="str">
        <f>IF(A50="","",B49+1-1)</f>
        <v/>
      </c>
      <c r="C50" s="47" t="str">
        <f t="shared" si="1"/>
        <v/>
      </c>
      <c r="D50" s="8" t="str">
        <f t="shared" si="2"/>
        <v/>
      </c>
      <c r="E50" s="8" t="str">
        <f t="shared" si="0"/>
        <v/>
      </c>
      <c r="F50" s="8" t="str">
        <f t="shared" si="3"/>
        <v/>
      </c>
    </row>
    <row r="51" spans="1:6">
      <c r="A51" s="6" t="str">
        <f t="shared" si="4"/>
        <v/>
      </c>
      <c r="B51" s="6" t="str">
        <f>IF(A51="","",B50+1-1)</f>
        <v/>
      </c>
      <c r="C51" s="47" t="str">
        <f t="shared" si="1"/>
        <v/>
      </c>
      <c r="D51" s="8" t="str">
        <f t="shared" si="2"/>
        <v/>
      </c>
      <c r="E51" s="8" t="str">
        <f t="shared" si="0"/>
        <v/>
      </c>
      <c r="F51" s="8" t="str">
        <f t="shared" si="3"/>
        <v/>
      </c>
    </row>
    <row r="52" spans="1:6">
      <c r="A52" s="6" t="str">
        <f t="shared" si="4"/>
        <v/>
      </c>
      <c r="B52" s="6" t="str">
        <f>IF(A52="","",B51+1)</f>
        <v/>
      </c>
      <c r="C52" s="47" t="str">
        <f t="shared" si="1"/>
        <v/>
      </c>
      <c r="D52" s="8" t="str">
        <f t="shared" si="2"/>
        <v/>
      </c>
      <c r="E52" s="8" t="str">
        <f t="shared" si="0"/>
        <v/>
      </c>
      <c r="F52" s="8" t="str">
        <f t="shared" si="3"/>
        <v/>
      </c>
    </row>
    <row r="53" spans="1:6">
      <c r="A53" s="6" t="str">
        <f t="shared" si="4"/>
        <v/>
      </c>
      <c r="B53" s="6" t="str">
        <f>IF(A53="","",B52+1-1)</f>
        <v/>
      </c>
      <c r="C53" s="47" t="str">
        <f t="shared" si="1"/>
        <v/>
      </c>
      <c r="D53" s="8" t="str">
        <f t="shared" si="2"/>
        <v/>
      </c>
      <c r="E53" s="8" t="str">
        <f t="shared" si="0"/>
        <v/>
      </c>
      <c r="F53" s="8" t="str">
        <f t="shared" si="3"/>
        <v/>
      </c>
    </row>
    <row r="54" spans="1:6">
      <c r="A54" s="6" t="str">
        <f t="shared" si="4"/>
        <v/>
      </c>
      <c r="B54" s="6" t="str">
        <f>IF(A54="","",B53+1-1)</f>
        <v/>
      </c>
      <c r="C54" s="47" t="str">
        <f t="shared" si="1"/>
        <v/>
      </c>
      <c r="D54" s="8" t="str">
        <f t="shared" si="2"/>
        <v/>
      </c>
      <c r="E54" s="8" t="str">
        <f t="shared" si="0"/>
        <v/>
      </c>
      <c r="F54" s="8" t="str">
        <f t="shared" si="3"/>
        <v/>
      </c>
    </row>
    <row r="55" spans="1:6">
      <c r="A55" s="6" t="str">
        <f t="shared" si="4"/>
        <v/>
      </c>
      <c r="B55" s="6" t="str">
        <f>IF(A55="","",B54+1)</f>
        <v/>
      </c>
      <c r="C55" s="47" t="str">
        <f t="shared" si="1"/>
        <v/>
      </c>
      <c r="D55" s="8" t="str">
        <f t="shared" si="2"/>
        <v/>
      </c>
      <c r="E55" s="8" t="str">
        <f t="shared" si="0"/>
        <v/>
      </c>
      <c r="F55" s="8" t="str">
        <f t="shared" si="3"/>
        <v/>
      </c>
    </row>
    <row r="56" spans="1:6">
      <c r="A56" s="6" t="str">
        <f t="shared" si="4"/>
        <v/>
      </c>
      <c r="B56" s="6" t="str">
        <f>IF(A56="","",B55+1-1)</f>
        <v/>
      </c>
      <c r="C56" s="47" t="str">
        <f t="shared" si="1"/>
        <v/>
      </c>
      <c r="D56" s="8" t="str">
        <f t="shared" si="2"/>
        <v/>
      </c>
      <c r="E56" s="8" t="str">
        <f t="shared" si="0"/>
        <v/>
      </c>
      <c r="F56" s="8" t="str">
        <f t="shared" si="3"/>
        <v/>
      </c>
    </row>
    <row r="57" spans="1:6">
      <c r="A57" s="6" t="str">
        <f t="shared" si="4"/>
        <v/>
      </c>
      <c r="B57" s="6" t="str">
        <f>IF(A57="","",B56+1-1)</f>
        <v/>
      </c>
      <c r="C57" s="47" t="str">
        <f t="shared" si="1"/>
        <v/>
      </c>
      <c r="D57" s="8" t="str">
        <f t="shared" si="2"/>
        <v/>
      </c>
      <c r="E57" s="8" t="str">
        <f t="shared" si="0"/>
        <v/>
      </c>
      <c r="F57" s="8" t="str">
        <f t="shared" si="3"/>
        <v/>
      </c>
    </row>
    <row r="58" spans="1:6">
      <c r="A58" s="6" t="str">
        <f t="shared" si="4"/>
        <v/>
      </c>
      <c r="B58" s="6" t="str">
        <f>IF(A58="","",B57+1)</f>
        <v/>
      </c>
      <c r="C58" s="47" t="str">
        <f t="shared" si="1"/>
        <v/>
      </c>
      <c r="D58" s="8" t="str">
        <f t="shared" si="2"/>
        <v/>
      </c>
      <c r="E58" s="8" t="str">
        <f t="shared" si="0"/>
        <v/>
      </c>
      <c r="F58" s="8" t="str">
        <f t="shared" si="3"/>
        <v/>
      </c>
    </row>
    <row r="59" spans="1:6">
      <c r="A59" s="6" t="str">
        <f t="shared" si="4"/>
        <v/>
      </c>
      <c r="B59" s="6" t="str">
        <f>IF(A59="","",B58+1-1)</f>
        <v/>
      </c>
      <c r="C59" s="47" t="str">
        <f t="shared" si="1"/>
        <v/>
      </c>
      <c r="D59" s="8" t="str">
        <f t="shared" si="2"/>
        <v/>
      </c>
      <c r="E59" s="8" t="str">
        <f t="shared" si="0"/>
        <v/>
      </c>
      <c r="F59" s="8" t="str">
        <f t="shared" si="3"/>
        <v/>
      </c>
    </row>
    <row r="60" spans="1:6">
      <c r="A60" s="6" t="str">
        <f t="shared" si="4"/>
        <v/>
      </c>
      <c r="B60" s="6" t="str">
        <f>IF(A60="","",B59+1-1)</f>
        <v/>
      </c>
      <c r="C60" s="47" t="str">
        <f t="shared" si="1"/>
        <v/>
      </c>
      <c r="D60" s="8" t="str">
        <f t="shared" si="2"/>
        <v/>
      </c>
      <c r="E60" s="8" t="str">
        <f t="shared" si="0"/>
        <v/>
      </c>
      <c r="F60" s="8" t="str">
        <f t="shared" si="3"/>
        <v/>
      </c>
    </row>
    <row r="61" spans="1:6">
      <c r="A61" s="6" t="str">
        <f t="shared" si="4"/>
        <v/>
      </c>
      <c r="B61" s="6" t="str">
        <f>IF(A61="","",B60+1)</f>
        <v/>
      </c>
      <c r="C61" s="47" t="str">
        <f t="shared" si="1"/>
        <v/>
      </c>
      <c r="D61" s="8" t="str">
        <f t="shared" si="2"/>
        <v/>
      </c>
      <c r="E61" s="8" t="str">
        <f t="shared" si="0"/>
        <v/>
      </c>
      <c r="F61" s="8" t="str">
        <f t="shared" si="3"/>
        <v/>
      </c>
    </row>
    <row r="62" spans="1:6">
      <c r="A62" s="6" t="str">
        <f t="shared" si="4"/>
        <v/>
      </c>
      <c r="B62" s="6" t="str">
        <f>IF(A62="","",B61+1-1)</f>
        <v/>
      </c>
      <c r="C62" s="47" t="str">
        <f t="shared" si="1"/>
        <v/>
      </c>
      <c r="D62" s="8" t="str">
        <f t="shared" si="2"/>
        <v/>
      </c>
      <c r="E62" s="8" t="str">
        <f t="shared" si="0"/>
        <v/>
      </c>
      <c r="F62" s="8" t="str">
        <f t="shared" si="3"/>
        <v/>
      </c>
    </row>
    <row r="63" spans="1:6">
      <c r="A63" s="6" t="str">
        <f t="shared" si="4"/>
        <v/>
      </c>
      <c r="B63" s="6" t="str">
        <f>IF(A63="","",B62+1-1)</f>
        <v/>
      </c>
      <c r="C63" s="47" t="str">
        <f t="shared" si="1"/>
        <v/>
      </c>
      <c r="D63" s="8" t="str">
        <f t="shared" si="2"/>
        <v/>
      </c>
      <c r="E63" s="8" t="str">
        <f t="shared" si="0"/>
        <v/>
      </c>
      <c r="F63" s="8" t="str">
        <f t="shared" si="3"/>
        <v/>
      </c>
    </row>
    <row r="64" spans="1:6">
      <c r="A64" s="6" t="str">
        <f t="shared" si="4"/>
        <v/>
      </c>
      <c r="B64" s="6" t="str">
        <f>IF(A64="","",B63+1)</f>
        <v/>
      </c>
      <c r="C64" s="47" t="str">
        <f t="shared" si="1"/>
        <v/>
      </c>
      <c r="D64" s="8" t="str">
        <f t="shared" si="2"/>
        <v/>
      </c>
      <c r="E64" s="8" t="str">
        <f t="shared" si="0"/>
        <v/>
      </c>
      <c r="F64" s="8" t="str">
        <f t="shared" si="3"/>
        <v/>
      </c>
    </row>
    <row r="65" spans="1:6">
      <c r="A65" s="6" t="str">
        <f t="shared" si="4"/>
        <v/>
      </c>
      <c r="B65" s="6" t="str">
        <f>IF(A65="","",B64+1-1)</f>
        <v/>
      </c>
      <c r="C65" s="47" t="str">
        <f t="shared" si="1"/>
        <v/>
      </c>
      <c r="D65" s="8" t="str">
        <f t="shared" si="2"/>
        <v/>
      </c>
      <c r="E65" s="8" t="str">
        <f t="shared" si="0"/>
        <v/>
      </c>
      <c r="F65" s="8" t="str">
        <f t="shared" si="3"/>
        <v/>
      </c>
    </row>
    <row r="66" spans="1:6">
      <c r="A66" s="6" t="str">
        <f t="shared" si="4"/>
        <v/>
      </c>
      <c r="B66" s="6" t="str">
        <f>IF(A66="","",B65+1-1)</f>
        <v/>
      </c>
      <c r="C66" s="47" t="str">
        <f t="shared" si="1"/>
        <v/>
      </c>
      <c r="D66" s="8" t="str">
        <f t="shared" si="2"/>
        <v/>
      </c>
      <c r="E66" s="8" t="str">
        <f t="shared" si="0"/>
        <v/>
      </c>
      <c r="F66" s="8" t="str">
        <f t="shared" si="3"/>
        <v/>
      </c>
    </row>
    <row r="67" spans="1:6">
      <c r="A67" s="6" t="str">
        <f t="shared" si="4"/>
        <v/>
      </c>
      <c r="B67" s="6" t="str">
        <f>IF(A67="","",B66+1)</f>
        <v/>
      </c>
      <c r="C67" s="47" t="str">
        <f t="shared" si="1"/>
        <v/>
      </c>
      <c r="D67" s="8" t="str">
        <f t="shared" si="2"/>
        <v/>
      </c>
      <c r="E67" s="8" t="str">
        <f t="shared" si="0"/>
        <v/>
      </c>
      <c r="F67" s="8" t="str">
        <f t="shared" si="3"/>
        <v/>
      </c>
    </row>
    <row r="68" spans="1:6">
      <c r="A68" s="6" t="str">
        <f t="shared" si="4"/>
        <v/>
      </c>
      <c r="B68" s="6" t="str">
        <f>IF(A68="","",B67+1-1)</f>
        <v/>
      </c>
      <c r="C68" s="47" t="str">
        <f t="shared" si="1"/>
        <v/>
      </c>
      <c r="D68" s="8" t="str">
        <f t="shared" si="2"/>
        <v/>
      </c>
      <c r="E68" s="8" t="str">
        <f t="shared" si="0"/>
        <v/>
      </c>
      <c r="F68" s="8" t="str">
        <f t="shared" si="3"/>
        <v/>
      </c>
    </row>
    <row r="69" spans="1:6">
      <c r="A69" s="6" t="str">
        <f t="shared" si="4"/>
        <v/>
      </c>
      <c r="B69" s="6" t="str">
        <f>IF(A69="","",B68+1-1)</f>
        <v/>
      </c>
      <c r="C69" s="47" t="str">
        <f t="shared" si="1"/>
        <v/>
      </c>
      <c r="D69" s="8" t="str">
        <f t="shared" si="2"/>
        <v/>
      </c>
      <c r="E69" s="8" t="str">
        <f t="shared" si="0"/>
        <v/>
      </c>
      <c r="F69" s="8" t="str">
        <f t="shared" si="3"/>
        <v/>
      </c>
    </row>
    <row r="70" spans="1:6">
      <c r="A70" s="6" t="str">
        <f t="shared" si="4"/>
        <v/>
      </c>
      <c r="B70" s="6" t="str">
        <f>IF(A70="","",B69+1)</f>
        <v/>
      </c>
      <c r="C70" s="47" t="str">
        <f t="shared" si="1"/>
        <v/>
      </c>
      <c r="D70" s="8" t="str">
        <f t="shared" si="2"/>
        <v/>
      </c>
      <c r="E70" s="8" t="str">
        <f t="shared" si="0"/>
        <v/>
      </c>
      <c r="F70" s="8" t="str">
        <f t="shared" si="3"/>
        <v/>
      </c>
    </row>
    <row r="71" spans="1:6">
      <c r="A71" s="6" t="str">
        <f t="shared" si="4"/>
        <v/>
      </c>
      <c r="B71" s="6" t="str">
        <f>IF(A71="","",B70+1-1)</f>
        <v/>
      </c>
      <c r="C71" s="47" t="str">
        <f t="shared" si="1"/>
        <v/>
      </c>
      <c r="D71" s="8" t="str">
        <f t="shared" si="2"/>
        <v/>
      </c>
      <c r="E71" s="8" t="str">
        <f t="shared" si="0"/>
        <v/>
      </c>
      <c r="F71" s="8" t="str">
        <f t="shared" si="3"/>
        <v/>
      </c>
    </row>
    <row r="72" spans="1:6">
      <c r="A72" s="6" t="str">
        <f t="shared" si="4"/>
        <v/>
      </c>
      <c r="B72" s="6" t="str">
        <f>IF(A72="","",B71+1-1)</f>
        <v/>
      </c>
      <c r="C72" s="47" t="str">
        <f t="shared" si="1"/>
        <v/>
      </c>
      <c r="D72" s="8" t="str">
        <f t="shared" si="2"/>
        <v/>
      </c>
      <c r="E72" s="8" t="str">
        <f t="shared" si="0"/>
        <v/>
      </c>
      <c r="F72" s="8" t="str">
        <f t="shared" si="3"/>
        <v/>
      </c>
    </row>
    <row r="73" spans="1:6">
      <c r="A73" s="6" t="str">
        <f t="shared" si="4"/>
        <v/>
      </c>
      <c r="B73" s="6" t="str">
        <f>IF(A73="","",B72+1)</f>
        <v/>
      </c>
      <c r="C73" s="47" t="str">
        <f t="shared" si="1"/>
        <v/>
      </c>
      <c r="D73" s="8" t="str">
        <f t="shared" si="2"/>
        <v/>
      </c>
      <c r="E73" s="8" t="str">
        <f t="shared" si="0"/>
        <v/>
      </c>
      <c r="F73" s="8" t="str">
        <f t="shared" si="3"/>
        <v/>
      </c>
    </row>
    <row r="74" spans="1:6">
      <c r="A74" s="6" t="str">
        <f t="shared" si="4"/>
        <v/>
      </c>
      <c r="B74" s="6" t="str">
        <f>IF(A74="","",B73+1-1)</f>
        <v/>
      </c>
      <c r="C74" s="47" t="str">
        <f t="shared" si="1"/>
        <v/>
      </c>
      <c r="D74" s="8" t="str">
        <f t="shared" si="2"/>
        <v/>
      </c>
      <c r="E74" s="8" t="str">
        <f t="shared" ref="E74:E137" si="5">IF(D74="","",ROUND(F74-D74,2))</f>
        <v/>
      </c>
      <c r="F74" s="8" t="str">
        <f t="shared" si="3"/>
        <v/>
      </c>
    </row>
    <row r="75" spans="1:6">
      <c r="A75" s="6" t="str">
        <f t="shared" si="4"/>
        <v/>
      </c>
      <c r="B75" s="6" t="str">
        <f>IF(A75="","",B74+1-1)</f>
        <v/>
      </c>
      <c r="C75" s="47" t="str">
        <f t="shared" ref="C75:C138" si="6">IF(OR(C74="",C74=0),"",IF(AND(C74-E74=0,F74=0),"",ROUND(C74-E74,2)))</f>
        <v/>
      </c>
      <c r="D75" s="8" t="str">
        <f t="shared" ref="D75:D138" si="7">IF(OR(C75="",C75=0),"",IF(AND(B75=B74,C75&gt;0),D74,ROUND(C75*p0,2)))</f>
        <v/>
      </c>
      <c r="E75" s="8" t="str">
        <f t="shared" si="5"/>
        <v/>
      </c>
      <c r="F75" s="8" t="str">
        <f t="shared" ref="F75:F138" si="8">IF(OR(C75="",C75=0),"",IF(C75+D75&gt;A,A,C75+D75))</f>
        <v/>
      </c>
    </row>
    <row r="76" spans="1:6">
      <c r="A76" s="6" t="str">
        <f t="shared" ref="A76:A139" si="9">IF(OR(AND(F75&lt;A,F74&lt;A),F75=""),"",A75+1)</f>
        <v/>
      </c>
      <c r="B76" s="6" t="str">
        <f>IF(A76="","",B75+1)</f>
        <v/>
      </c>
      <c r="C76" s="47" t="str">
        <f t="shared" si="6"/>
        <v/>
      </c>
      <c r="D76" s="8" t="str">
        <f t="shared" si="7"/>
        <v/>
      </c>
      <c r="E76" s="8" t="str">
        <f t="shared" si="5"/>
        <v/>
      </c>
      <c r="F76" s="8" t="str">
        <f t="shared" si="8"/>
        <v/>
      </c>
    </row>
    <row r="77" spans="1:6">
      <c r="A77" s="6" t="str">
        <f t="shared" si="9"/>
        <v/>
      </c>
      <c r="B77" s="6" t="str">
        <f>IF(A77="","",B76+1-1)</f>
        <v/>
      </c>
      <c r="C77" s="47" t="str">
        <f t="shared" si="6"/>
        <v/>
      </c>
      <c r="D77" s="8" t="str">
        <f t="shared" si="7"/>
        <v/>
      </c>
      <c r="E77" s="8" t="str">
        <f t="shared" si="5"/>
        <v/>
      </c>
      <c r="F77" s="8" t="str">
        <f t="shared" si="8"/>
        <v/>
      </c>
    </row>
    <row r="78" spans="1:6">
      <c r="A78" s="6" t="str">
        <f t="shared" si="9"/>
        <v/>
      </c>
      <c r="B78" s="6" t="str">
        <f>IF(A78="","",B77+1-1)</f>
        <v/>
      </c>
      <c r="C78" s="47" t="str">
        <f t="shared" si="6"/>
        <v/>
      </c>
      <c r="D78" s="8" t="str">
        <f t="shared" si="7"/>
        <v/>
      </c>
      <c r="E78" s="8" t="str">
        <f t="shared" si="5"/>
        <v/>
      </c>
      <c r="F78" s="8" t="str">
        <f t="shared" si="8"/>
        <v/>
      </c>
    </row>
    <row r="79" spans="1:6">
      <c r="A79" s="6" t="str">
        <f t="shared" si="9"/>
        <v/>
      </c>
      <c r="B79" s="6" t="str">
        <f>IF(A79="","",B78+1)</f>
        <v/>
      </c>
      <c r="C79" s="47" t="str">
        <f t="shared" si="6"/>
        <v/>
      </c>
      <c r="D79" s="8" t="str">
        <f t="shared" si="7"/>
        <v/>
      </c>
      <c r="E79" s="8" t="str">
        <f t="shared" si="5"/>
        <v/>
      </c>
      <c r="F79" s="8" t="str">
        <f t="shared" si="8"/>
        <v/>
      </c>
    </row>
    <row r="80" spans="1:6">
      <c r="A80" s="6" t="str">
        <f t="shared" si="9"/>
        <v/>
      </c>
      <c r="B80" s="6" t="str">
        <f>IF(A80="","",B79+1-1)</f>
        <v/>
      </c>
      <c r="C80" s="47" t="str">
        <f t="shared" si="6"/>
        <v/>
      </c>
      <c r="D80" s="8" t="str">
        <f t="shared" si="7"/>
        <v/>
      </c>
      <c r="E80" s="8" t="str">
        <f t="shared" si="5"/>
        <v/>
      </c>
      <c r="F80" s="8" t="str">
        <f t="shared" si="8"/>
        <v/>
      </c>
    </row>
    <row r="81" spans="1:6">
      <c r="A81" s="6" t="str">
        <f t="shared" si="9"/>
        <v/>
      </c>
      <c r="B81" s="6" t="str">
        <f>IF(A81="","",B80+1-1)</f>
        <v/>
      </c>
      <c r="C81" s="47" t="str">
        <f t="shared" si="6"/>
        <v/>
      </c>
      <c r="D81" s="8" t="str">
        <f t="shared" si="7"/>
        <v/>
      </c>
      <c r="E81" s="8" t="str">
        <f t="shared" si="5"/>
        <v/>
      </c>
      <c r="F81" s="8" t="str">
        <f t="shared" si="8"/>
        <v/>
      </c>
    </row>
    <row r="82" spans="1:6">
      <c r="A82" s="6" t="str">
        <f t="shared" si="9"/>
        <v/>
      </c>
      <c r="B82" s="6" t="str">
        <f>IF(A82="","",B81+1)</f>
        <v/>
      </c>
      <c r="C82" s="47" t="str">
        <f t="shared" si="6"/>
        <v/>
      </c>
      <c r="D82" s="8" t="str">
        <f t="shared" si="7"/>
        <v/>
      </c>
      <c r="E82" s="8" t="str">
        <f t="shared" si="5"/>
        <v/>
      </c>
      <c r="F82" s="8" t="str">
        <f t="shared" si="8"/>
        <v/>
      </c>
    </row>
    <row r="83" spans="1:6">
      <c r="A83" s="6" t="str">
        <f t="shared" si="9"/>
        <v/>
      </c>
      <c r="B83" s="6" t="str">
        <f>IF(A83="","",B82+1-1)</f>
        <v/>
      </c>
      <c r="C83" s="47" t="str">
        <f t="shared" si="6"/>
        <v/>
      </c>
      <c r="D83" s="8" t="str">
        <f t="shared" si="7"/>
        <v/>
      </c>
      <c r="E83" s="8" t="str">
        <f t="shared" si="5"/>
        <v/>
      </c>
      <c r="F83" s="8" t="str">
        <f t="shared" si="8"/>
        <v/>
      </c>
    </row>
    <row r="84" spans="1:6">
      <c r="A84" s="6" t="str">
        <f t="shared" si="9"/>
        <v/>
      </c>
      <c r="B84" s="6" t="str">
        <f>IF(A84="","",B83+1-1)</f>
        <v/>
      </c>
      <c r="C84" s="47" t="str">
        <f t="shared" si="6"/>
        <v/>
      </c>
      <c r="D84" s="8" t="str">
        <f t="shared" si="7"/>
        <v/>
      </c>
      <c r="E84" s="8" t="str">
        <f t="shared" si="5"/>
        <v/>
      </c>
      <c r="F84" s="8" t="str">
        <f t="shared" si="8"/>
        <v/>
      </c>
    </row>
    <row r="85" spans="1:6">
      <c r="A85" s="6" t="str">
        <f t="shared" si="9"/>
        <v/>
      </c>
      <c r="B85" s="6" t="str">
        <f>IF(A85="","",B84+1)</f>
        <v/>
      </c>
      <c r="C85" s="47" t="str">
        <f t="shared" si="6"/>
        <v/>
      </c>
      <c r="D85" s="8" t="str">
        <f t="shared" si="7"/>
        <v/>
      </c>
      <c r="E85" s="8" t="str">
        <f t="shared" si="5"/>
        <v/>
      </c>
      <c r="F85" s="8" t="str">
        <f t="shared" si="8"/>
        <v/>
      </c>
    </row>
    <row r="86" spans="1:6">
      <c r="A86" s="6" t="str">
        <f t="shared" si="9"/>
        <v/>
      </c>
      <c r="B86" s="6" t="str">
        <f>IF(A86="","",B85+1-1)</f>
        <v/>
      </c>
      <c r="C86" s="47" t="str">
        <f t="shared" si="6"/>
        <v/>
      </c>
      <c r="D86" s="8" t="str">
        <f t="shared" si="7"/>
        <v/>
      </c>
      <c r="E86" s="8" t="str">
        <f t="shared" si="5"/>
        <v/>
      </c>
      <c r="F86" s="8" t="str">
        <f t="shared" si="8"/>
        <v/>
      </c>
    </row>
    <row r="87" spans="1:6">
      <c r="A87" s="6" t="str">
        <f t="shared" si="9"/>
        <v/>
      </c>
      <c r="B87" s="6" t="str">
        <f>IF(A87="","",B86+1-1)</f>
        <v/>
      </c>
      <c r="C87" s="47" t="str">
        <f t="shared" si="6"/>
        <v/>
      </c>
      <c r="D87" s="8" t="str">
        <f t="shared" si="7"/>
        <v/>
      </c>
      <c r="E87" s="8" t="str">
        <f t="shared" si="5"/>
        <v/>
      </c>
      <c r="F87" s="8" t="str">
        <f t="shared" si="8"/>
        <v/>
      </c>
    </row>
    <row r="88" spans="1:6">
      <c r="A88" s="6" t="str">
        <f t="shared" si="9"/>
        <v/>
      </c>
      <c r="B88" s="6" t="str">
        <f>IF(A88="","",B87+1)</f>
        <v/>
      </c>
      <c r="C88" s="47" t="str">
        <f t="shared" si="6"/>
        <v/>
      </c>
      <c r="D88" s="8" t="str">
        <f t="shared" si="7"/>
        <v/>
      </c>
      <c r="E88" s="8" t="str">
        <f t="shared" si="5"/>
        <v/>
      </c>
      <c r="F88" s="8" t="str">
        <f t="shared" si="8"/>
        <v/>
      </c>
    </row>
    <row r="89" spans="1:6">
      <c r="A89" s="6" t="str">
        <f t="shared" si="9"/>
        <v/>
      </c>
      <c r="B89" s="6" t="str">
        <f>IF(A89="","",B88+1-1)</f>
        <v/>
      </c>
      <c r="C89" s="47" t="str">
        <f t="shared" si="6"/>
        <v/>
      </c>
      <c r="D89" s="8" t="str">
        <f t="shared" si="7"/>
        <v/>
      </c>
      <c r="E89" s="8" t="str">
        <f t="shared" si="5"/>
        <v/>
      </c>
      <c r="F89" s="8" t="str">
        <f t="shared" si="8"/>
        <v/>
      </c>
    </row>
    <row r="90" spans="1:6">
      <c r="A90" s="6" t="str">
        <f t="shared" si="9"/>
        <v/>
      </c>
      <c r="B90" s="6" t="str">
        <f>IF(A90="","",B89+1-1)</f>
        <v/>
      </c>
      <c r="C90" s="47" t="str">
        <f t="shared" si="6"/>
        <v/>
      </c>
      <c r="D90" s="8" t="str">
        <f t="shared" si="7"/>
        <v/>
      </c>
      <c r="E90" s="8" t="str">
        <f t="shared" si="5"/>
        <v/>
      </c>
      <c r="F90" s="8" t="str">
        <f t="shared" si="8"/>
        <v/>
      </c>
    </row>
    <row r="91" spans="1:6">
      <c r="A91" s="6" t="str">
        <f t="shared" si="9"/>
        <v/>
      </c>
      <c r="B91" s="6" t="str">
        <f>IF(A91="","",B90+1)</f>
        <v/>
      </c>
      <c r="C91" s="47" t="str">
        <f t="shared" si="6"/>
        <v/>
      </c>
      <c r="D91" s="8" t="str">
        <f t="shared" si="7"/>
        <v/>
      </c>
      <c r="E91" s="8" t="str">
        <f t="shared" si="5"/>
        <v/>
      </c>
      <c r="F91" s="8" t="str">
        <f t="shared" si="8"/>
        <v/>
      </c>
    </row>
    <row r="92" spans="1:6">
      <c r="A92" s="6" t="str">
        <f t="shared" si="9"/>
        <v/>
      </c>
      <c r="B92" s="6" t="str">
        <f>IF(A92="","",B91+1-1)</f>
        <v/>
      </c>
      <c r="C92" s="47" t="str">
        <f t="shared" si="6"/>
        <v/>
      </c>
      <c r="D92" s="8" t="str">
        <f t="shared" si="7"/>
        <v/>
      </c>
      <c r="E92" s="8" t="str">
        <f t="shared" si="5"/>
        <v/>
      </c>
      <c r="F92" s="8" t="str">
        <f t="shared" si="8"/>
        <v/>
      </c>
    </row>
    <row r="93" spans="1:6">
      <c r="A93" s="6" t="str">
        <f t="shared" si="9"/>
        <v/>
      </c>
      <c r="B93" s="6" t="str">
        <f>IF(A93="","",B92+1-1)</f>
        <v/>
      </c>
      <c r="C93" s="47" t="str">
        <f t="shared" si="6"/>
        <v/>
      </c>
      <c r="D93" s="8" t="str">
        <f t="shared" si="7"/>
        <v/>
      </c>
      <c r="E93" s="8" t="str">
        <f t="shared" si="5"/>
        <v/>
      </c>
      <c r="F93" s="8" t="str">
        <f t="shared" si="8"/>
        <v/>
      </c>
    </row>
    <row r="94" spans="1:6">
      <c r="A94" s="6" t="str">
        <f t="shared" si="9"/>
        <v/>
      </c>
      <c r="B94" s="6" t="str">
        <f>IF(A94="","",B93+1)</f>
        <v/>
      </c>
      <c r="C94" s="47" t="str">
        <f t="shared" si="6"/>
        <v/>
      </c>
      <c r="D94" s="8" t="str">
        <f t="shared" si="7"/>
        <v/>
      </c>
      <c r="E94" s="8" t="str">
        <f t="shared" si="5"/>
        <v/>
      </c>
      <c r="F94" s="8" t="str">
        <f t="shared" si="8"/>
        <v/>
      </c>
    </row>
    <row r="95" spans="1:6">
      <c r="A95" s="6" t="str">
        <f t="shared" si="9"/>
        <v/>
      </c>
      <c r="B95" s="6" t="str">
        <f>IF(A95="","",B94+1-1)</f>
        <v/>
      </c>
      <c r="C95" s="47" t="str">
        <f t="shared" si="6"/>
        <v/>
      </c>
      <c r="D95" s="8" t="str">
        <f t="shared" si="7"/>
        <v/>
      </c>
      <c r="E95" s="8" t="str">
        <f t="shared" si="5"/>
        <v/>
      </c>
      <c r="F95" s="8" t="str">
        <f t="shared" si="8"/>
        <v/>
      </c>
    </row>
    <row r="96" spans="1:6">
      <c r="A96" s="6" t="str">
        <f t="shared" si="9"/>
        <v/>
      </c>
      <c r="B96" s="6" t="str">
        <f>IF(A96="","",B95+1-1)</f>
        <v/>
      </c>
      <c r="C96" s="47" t="str">
        <f t="shared" si="6"/>
        <v/>
      </c>
      <c r="D96" s="8" t="str">
        <f t="shared" si="7"/>
        <v/>
      </c>
      <c r="E96" s="8" t="str">
        <f t="shared" si="5"/>
        <v/>
      </c>
      <c r="F96" s="8" t="str">
        <f t="shared" si="8"/>
        <v/>
      </c>
    </row>
    <row r="97" spans="1:6">
      <c r="A97" s="6" t="str">
        <f t="shared" si="9"/>
        <v/>
      </c>
      <c r="B97" s="6" t="str">
        <f>IF(A97="","",B96+1)</f>
        <v/>
      </c>
      <c r="C97" s="47" t="str">
        <f t="shared" si="6"/>
        <v/>
      </c>
      <c r="D97" s="8" t="str">
        <f t="shared" si="7"/>
        <v/>
      </c>
      <c r="E97" s="8" t="str">
        <f t="shared" si="5"/>
        <v/>
      </c>
      <c r="F97" s="8" t="str">
        <f t="shared" si="8"/>
        <v/>
      </c>
    </row>
    <row r="98" spans="1:6">
      <c r="A98" s="6" t="str">
        <f t="shared" si="9"/>
        <v/>
      </c>
      <c r="B98" s="6" t="str">
        <f>IF(A98="","",B97+1-1)</f>
        <v/>
      </c>
      <c r="C98" s="47" t="str">
        <f t="shared" si="6"/>
        <v/>
      </c>
      <c r="D98" s="8" t="str">
        <f t="shared" si="7"/>
        <v/>
      </c>
      <c r="E98" s="8" t="str">
        <f t="shared" si="5"/>
        <v/>
      </c>
      <c r="F98" s="8" t="str">
        <f t="shared" si="8"/>
        <v/>
      </c>
    </row>
    <row r="99" spans="1:6">
      <c r="A99" s="6" t="str">
        <f t="shared" si="9"/>
        <v/>
      </c>
      <c r="B99" s="6" t="str">
        <f>IF(A99="","",B98+1-1)</f>
        <v/>
      </c>
      <c r="C99" s="47" t="str">
        <f t="shared" si="6"/>
        <v/>
      </c>
      <c r="D99" s="8" t="str">
        <f t="shared" si="7"/>
        <v/>
      </c>
      <c r="E99" s="8" t="str">
        <f t="shared" si="5"/>
        <v/>
      </c>
      <c r="F99" s="8" t="str">
        <f t="shared" si="8"/>
        <v/>
      </c>
    </row>
    <row r="100" spans="1:6">
      <c r="A100" s="6" t="str">
        <f t="shared" si="9"/>
        <v/>
      </c>
      <c r="B100" s="6" t="str">
        <f>IF(A100="","",B99+1)</f>
        <v/>
      </c>
      <c r="C100" s="47" t="str">
        <f t="shared" si="6"/>
        <v/>
      </c>
      <c r="D100" s="8" t="str">
        <f t="shared" si="7"/>
        <v/>
      </c>
      <c r="E100" s="8" t="str">
        <f t="shared" si="5"/>
        <v/>
      </c>
      <c r="F100" s="8" t="str">
        <f t="shared" si="8"/>
        <v/>
      </c>
    </row>
    <row r="101" spans="1:6">
      <c r="A101" s="6" t="str">
        <f t="shared" si="9"/>
        <v/>
      </c>
      <c r="B101" s="6" t="str">
        <f>IF(A101="","",B100+1-1)</f>
        <v/>
      </c>
      <c r="C101" s="47" t="str">
        <f t="shared" si="6"/>
        <v/>
      </c>
      <c r="D101" s="8" t="str">
        <f t="shared" si="7"/>
        <v/>
      </c>
      <c r="E101" s="8" t="str">
        <f t="shared" si="5"/>
        <v/>
      </c>
      <c r="F101" s="8" t="str">
        <f t="shared" si="8"/>
        <v/>
      </c>
    </row>
    <row r="102" spans="1:6">
      <c r="A102" s="6" t="str">
        <f t="shared" si="9"/>
        <v/>
      </c>
      <c r="B102" s="6" t="str">
        <f>IF(A102="","",B101+1-1)</f>
        <v/>
      </c>
      <c r="C102" s="47" t="str">
        <f t="shared" si="6"/>
        <v/>
      </c>
      <c r="D102" s="8" t="str">
        <f t="shared" si="7"/>
        <v/>
      </c>
      <c r="E102" s="8" t="str">
        <f t="shared" si="5"/>
        <v/>
      </c>
      <c r="F102" s="8" t="str">
        <f t="shared" si="8"/>
        <v/>
      </c>
    </row>
    <row r="103" spans="1:6">
      <c r="A103" s="6" t="str">
        <f t="shared" si="9"/>
        <v/>
      </c>
      <c r="B103" s="6" t="str">
        <f>IF(A103="","",B102+1)</f>
        <v/>
      </c>
      <c r="C103" s="47" t="str">
        <f t="shared" si="6"/>
        <v/>
      </c>
      <c r="D103" s="8" t="str">
        <f t="shared" si="7"/>
        <v/>
      </c>
      <c r="E103" s="8" t="str">
        <f t="shared" si="5"/>
        <v/>
      </c>
      <c r="F103" s="8" t="str">
        <f t="shared" si="8"/>
        <v/>
      </c>
    </row>
    <row r="104" spans="1:6">
      <c r="A104" s="6" t="str">
        <f t="shared" si="9"/>
        <v/>
      </c>
      <c r="B104" s="6" t="str">
        <f>IF(A104="","",B103+1-1)</f>
        <v/>
      </c>
      <c r="C104" s="47" t="str">
        <f t="shared" si="6"/>
        <v/>
      </c>
      <c r="D104" s="8" t="str">
        <f t="shared" si="7"/>
        <v/>
      </c>
      <c r="E104" s="8" t="str">
        <f t="shared" si="5"/>
        <v/>
      </c>
      <c r="F104" s="8" t="str">
        <f t="shared" si="8"/>
        <v/>
      </c>
    </row>
    <row r="105" spans="1:6">
      <c r="A105" s="6" t="str">
        <f t="shared" si="9"/>
        <v/>
      </c>
      <c r="B105" s="6" t="str">
        <f>IF(A105="","",B104+1-1)</f>
        <v/>
      </c>
      <c r="C105" s="47" t="str">
        <f t="shared" si="6"/>
        <v/>
      </c>
      <c r="D105" s="8" t="str">
        <f t="shared" si="7"/>
        <v/>
      </c>
      <c r="E105" s="8" t="str">
        <f t="shared" si="5"/>
        <v/>
      </c>
      <c r="F105" s="8" t="str">
        <f t="shared" si="8"/>
        <v/>
      </c>
    </row>
    <row r="106" spans="1:6">
      <c r="A106" s="6" t="str">
        <f t="shared" si="9"/>
        <v/>
      </c>
      <c r="B106" s="6" t="str">
        <f>IF(A106="","",B105+1)</f>
        <v/>
      </c>
      <c r="C106" s="47" t="str">
        <f t="shared" si="6"/>
        <v/>
      </c>
      <c r="D106" s="8" t="str">
        <f t="shared" si="7"/>
        <v/>
      </c>
      <c r="E106" s="8" t="str">
        <f t="shared" si="5"/>
        <v/>
      </c>
      <c r="F106" s="8" t="str">
        <f t="shared" si="8"/>
        <v/>
      </c>
    </row>
    <row r="107" spans="1:6">
      <c r="A107" s="6" t="str">
        <f t="shared" si="9"/>
        <v/>
      </c>
      <c r="B107" s="6" t="str">
        <f>IF(A107="","",B106+1-1)</f>
        <v/>
      </c>
      <c r="C107" s="47" t="str">
        <f t="shared" si="6"/>
        <v/>
      </c>
      <c r="D107" s="8" t="str">
        <f t="shared" si="7"/>
        <v/>
      </c>
      <c r="E107" s="8" t="str">
        <f t="shared" si="5"/>
        <v/>
      </c>
      <c r="F107" s="8" t="str">
        <f t="shared" si="8"/>
        <v/>
      </c>
    </row>
    <row r="108" spans="1:6">
      <c r="A108" s="6" t="str">
        <f t="shared" si="9"/>
        <v/>
      </c>
      <c r="B108" s="6" t="str">
        <f>IF(A108="","",B107+1-1)</f>
        <v/>
      </c>
      <c r="C108" s="47" t="str">
        <f t="shared" si="6"/>
        <v/>
      </c>
      <c r="D108" s="8" t="str">
        <f t="shared" si="7"/>
        <v/>
      </c>
      <c r="E108" s="8" t="str">
        <f t="shared" si="5"/>
        <v/>
      </c>
      <c r="F108" s="8" t="str">
        <f t="shared" si="8"/>
        <v/>
      </c>
    </row>
    <row r="109" spans="1:6">
      <c r="A109" s="6" t="str">
        <f t="shared" si="9"/>
        <v/>
      </c>
      <c r="B109" s="6" t="str">
        <f>IF(A109="","",B108+1)</f>
        <v/>
      </c>
      <c r="C109" s="47" t="str">
        <f t="shared" si="6"/>
        <v/>
      </c>
      <c r="D109" s="8" t="str">
        <f t="shared" si="7"/>
        <v/>
      </c>
      <c r="E109" s="8" t="str">
        <f t="shared" si="5"/>
        <v/>
      </c>
      <c r="F109" s="8" t="str">
        <f t="shared" si="8"/>
        <v/>
      </c>
    </row>
    <row r="110" spans="1:6">
      <c r="A110" s="6" t="str">
        <f t="shared" si="9"/>
        <v/>
      </c>
      <c r="B110" s="6" t="str">
        <f>IF(A110="","",B109+1-1)</f>
        <v/>
      </c>
      <c r="C110" s="47" t="str">
        <f t="shared" si="6"/>
        <v/>
      </c>
      <c r="D110" s="8" t="str">
        <f t="shared" si="7"/>
        <v/>
      </c>
      <c r="E110" s="8" t="str">
        <f t="shared" si="5"/>
        <v/>
      </c>
      <c r="F110" s="8" t="str">
        <f t="shared" si="8"/>
        <v/>
      </c>
    </row>
    <row r="111" spans="1:6">
      <c r="A111" s="6" t="str">
        <f t="shared" si="9"/>
        <v/>
      </c>
      <c r="B111" s="6" t="str">
        <f>IF(A111="","",B110+1-1)</f>
        <v/>
      </c>
      <c r="C111" s="47" t="str">
        <f t="shared" si="6"/>
        <v/>
      </c>
      <c r="D111" s="8" t="str">
        <f t="shared" si="7"/>
        <v/>
      </c>
      <c r="E111" s="8" t="str">
        <f t="shared" si="5"/>
        <v/>
      </c>
      <c r="F111" s="8" t="str">
        <f t="shared" si="8"/>
        <v/>
      </c>
    </row>
    <row r="112" spans="1:6">
      <c r="A112" s="6" t="str">
        <f t="shared" si="9"/>
        <v/>
      </c>
      <c r="B112" s="6" t="str">
        <f>IF(A112="","",B111+1)</f>
        <v/>
      </c>
      <c r="C112" s="47" t="str">
        <f t="shared" si="6"/>
        <v/>
      </c>
      <c r="D112" s="8" t="str">
        <f t="shared" si="7"/>
        <v/>
      </c>
      <c r="E112" s="8" t="str">
        <f t="shared" si="5"/>
        <v/>
      </c>
      <c r="F112" s="8" t="str">
        <f t="shared" si="8"/>
        <v/>
      </c>
    </row>
    <row r="113" spans="1:6">
      <c r="A113" s="6" t="str">
        <f t="shared" si="9"/>
        <v/>
      </c>
      <c r="B113" s="6" t="str">
        <f>IF(A113="","",B112+1-1)</f>
        <v/>
      </c>
      <c r="C113" s="47" t="str">
        <f t="shared" si="6"/>
        <v/>
      </c>
      <c r="D113" s="8" t="str">
        <f t="shared" si="7"/>
        <v/>
      </c>
      <c r="E113" s="8" t="str">
        <f t="shared" si="5"/>
        <v/>
      </c>
      <c r="F113" s="8" t="str">
        <f t="shared" si="8"/>
        <v/>
      </c>
    </row>
    <row r="114" spans="1:6">
      <c r="A114" s="6" t="str">
        <f t="shared" si="9"/>
        <v/>
      </c>
      <c r="B114" s="6" t="str">
        <f>IF(A114="","",B113+1-1)</f>
        <v/>
      </c>
      <c r="C114" s="47" t="str">
        <f t="shared" si="6"/>
        <v/>
      </c>
      <c r="D114" s="8" t="str">
        <f t="shared" si="7"/>
        <v/>
      </c>
      <c r="E114" s="8" t="str">
        <f t="shared" si="5"/>
        <v/>
      </c>
      <c r="F114" s="8" t="str">
        <f t="shared" si="8"/>
        <v/>
      </c>
    </row>
    <row r="115" spans="1:6">
      <c r="A115" s="6" t="str">
        <f t="shared" si="9"/>
        <v/>
      </c>
      <c r="B115" s="6" t="str">
        <f>IF(A115="","",B114+1)</f>
        <v/>
      </c>
      <c r="C115" s="47" t="str">
        <f t="shared" si="6"/>
        <v/>
      </c>
      <c r="D115" s="8" t="str">
        <f t="shared" si="7"/>
        <v/>
      </c>
      <c r="E115" s="8" t="str">
        <f t="shared" si="5"/>
        <v/>
      </c>
      <c r="F115" s="8" t="str">
        <f t="shared" si="8"/>
        <v/>
      </c>
    </row>
    <row r="116" spans="1:6">
      <c r="A116" s="6" t="str">
        <f t="shared" si="9"/>
        <v/>
      </c>
      <c r="B116" s="6" t="str">
        <f>IF(A116="","",B115+1-1)</f>
        <v/>
      </c>
      <c r="C116" s="47" t="str">
        <f t="shared" si="6"/>
        <v/>
      </c>
      <c r="D116" s="8" t="str">
        <f t="shared" si="7"/>
        <v/>
      </c>
      <c r="E116" s="8" t="str">
        <f t="shared" si="5"/>
        <v/>
      </c>
      <c r="F116" s="8" t="str">
        <f t="shared" si="8"/>
        <v/>
      </c>
    </row>
    <row r="117" spans="1:6">
      <c r="A117" s="6" t="str">
        <f t="shared" si="9"/>
        <v/>
      </c>
      <c r="B117" s="6" t="str">
        <f>IF(A117="","",B116+1-1)</f>
        <v/>
      </c>
      <c r="C117" s="47" t="str">
        <f t="shared" si="6"/>
        <v/>
      </c>
      <c r="D117" s="8" t="str">
        <f t="shared" si="7"/>
        <v/>
      </c>
      <c r="E117" s="8" t="str">
        <f t="shared" si="5"/>
        <v/>
      </c>
      <c r="F117" s="8" t="str">
        <f t="shared" si="8"/>
        <v/>
      </c>
    </row>
    <row r="118" spans="1:6">
      <c r="A118" s="6" t="str">
        <f t="shared" si="9"/>
        <v/>
      </c>
      <c r="B118" s="6" t="str">
        <f>IF(A118="","",B117+1)</f>
        <v/>
      </c>
      <c r="C118" s="47" t="str">
        <f t="shared" si="6"/>
        <v/>
      </c>
      <c r="D118" s="8" t="str">
        <f t="shared" si="7"/>
        <v/>
      </c>
      <c r="E118" s="8" t="str">
        <f t="shared" si="5"/>
        <v/>
      </c>
      <c r="F118" s="8" t="str">
        <f t="shared" si="8"/>
        <v/>
      </c>
    </row>
    <row r="119" spans="1:6">
      <c r="A119" s="6" t="str">
        <f t="shared" si="9"/>
        <v/>
      </c>
      <c r="B119" s="6" t="str">
        <f>IF(A119="","",B118+1-1)</f>
        <v/>
      </c>
      <c r="C119" s="47" t="str">
        <f t="shared" si="6"/>
        <v/>
      </c>
      <c r="D119" s="8" t="str">
        <f t="shared" si="7"/>
        <v/>
      </c>
      <c r="E119" s="8" t="str">
        <f t="shared" si="5"/>
        <v/>
      </c>
      <c r="F119" s="8" t="str">
        <f t="shared" si="8"/>
        <v/>
      </c>
    </row>
    <row r="120" spans="1:6">
      <c r="A120" s="6" t="str">
        <f t="shared" si="9"/>
        <v/>
      </c>
      <c r="B120" s="6" t="str">
        <f>IF(A120="","",B119+1-1)</f>
        <v/>
      </c>
      <c r="C120" s="47" t="str">
        <f t="shared" si="6"/>
        <v/>
      </c>
      <c r="D120" s="8" t="str">
        <f t="shared" si="7"/>
        <v/>
      </c>
      <c r="E120" s="8" t="str">
        <f t="shared" si="5"/>
        <v/>
      </c>
      <c r="F120" s="8" t="str">
        <f t="shared" si="8"/>
        <v/>
      </c>
    </row>
    <row r="121" spans="1:6">
      <c r="A121" s="6" t="str">
        <f t="shared" si="9"/>
        <v/>
      </c>
      <c r="B121" s="6" t="str">
        <f>IF(A121="","",B120+1)</f>
        <v/>
      </c>
      <c r="C121" s="47" t="str">
        <f t="shared" si="6"/>
        <v/>
      </c>
      <c r="D121" s="8" t="str">
        <f t="shared" si="7"/>
        <v/>
      </c>
      <c r="E121" s="8" t="str">
        <f t="shared" si="5"/>
        <v/>
      </c>
      <c r="F121" s="8" t="str">
        <f t="shared" si="8"/>
        <v/>
      </c>
    </row>
    <row r="122" spans="1:6">
      <c r="A122" s="6" t="str">
        <f t="shared" si="9"/>
        <v/>
      </c>
      <c r="B122" s="6" t="str">
        <f>IF(A122="","",B121+1-1)</f>
        <v/>
      </c>
      <c r="C122" s="47" t="str">
        <f t="shared" si="6"/>
        <v/>
      </c>
      <c r="D122" s="8" t="str">
        <f t="shared" si="7"/>
        <v/>
      </c>
      <c r="E122" s="8" t="str">
        <f t="shared" si="5"/>
        <v/>
      </c>
      <c r="F122" s="8" t="str">
        <f t="shared" si="8"/>
        <v/>
      </c>
    </row>
    <row r="123" spans="1:6">
      <c r="A123" s="6" t="str">
        <f t="shared" si="9"/>
        <v/>
      </c>
      <c r="B123" s="6" t="str">
        <f>IF(A123="","",B122+1-1)</f>
        <v/>
      </c>
      <c r="C123" s="47" t="str">
        <f t="shared" si="6"/>
        <v/>
      </c>
      <c r="D123" s="8" t="str">
        <f t="shared" si="7"/>
        <v/>
      </c>
      <c r="E123" s="8" t="str">
        <f t="shared" si="5"/>
        <v/>
      </c>
      <c r="F123" s="8" t="str">
        <f t="shared" si="8"/>
        <v/>
      </c>
    </row>
    <row r="124" spans="1:6">
      <c r="A124" s="6" t="str">
        <f t="shared" si="9"/>
        <v/>
      </c>
      <c r="B124" s="6" t="str">
        <f>IF(A124="","",B123+1)</f>
        <v/>
      </c>
      <c r="C124" s="47" t="str">
        <f t="shared" si="6"/>
        <v/>
      </c>
      <c r="D124" s="8" t="str">
        <f t="shared" si="7"/>
        <v/>
      </c>
      <c r="E124" s="8" t="str">
        <f t="shared" si="5"/>
        <v/>
      </c>
      <c r="F124" s="8" t="str">
        <f t="shared" si="8"/>
        <v/>
      </c>
    </row>
    <row r="125" spans="1:6">
      <c r="A125" s="6" t="str">
        <f t="shared" si="9"/>
        <v/>
      </c>
      <c r="B125" s="6" t="str">
        <f>IF(A125="","",B124+1-1)</f>
        <v/>
      </c>
      <c r="C125" s="47" t="str">
        <f t="shared" si="6"/>
        <v/>
      </c>
      <c r="D125" s="8" t="str">
        <f t="shared" si="7"/>
        <v/>
      </c>
      <c r="E125" s="8" t="str">
        <f t="shared" si="5"/>
        <v/>
      </c>
      <c r="F125" s="8" t="str">
        <f t="shared" si="8"/>
        <v/>
      </c>
    </row>
    <row r="126" spans="1:6">
      <c r="A126" s="6" t="str">
        <f t="shared" si="9"/>
        <v/>
      </c>
      <c r="B126" s="6" t="str">
        <f>IF(A126="","",B125+1-1)</f>
        <v/>
      </c>
      <c r="C126" s="47" t="str">
        <f t="shared" si="6"/>
        <v/>
      </c>
      <c r="D126" s="8" t="str">
        <f t="shared" si="7"/>
        <v/>
      </c>
      <c r="E126" s="8" t="str">
        <f t="shared" si="5"/>
        <v/>
      </c>
      <c r="F126" s="8" t="str">
        <f t="shared" si="8"/>
        <v/>
      </c>
    </row>
    <row r="127" spans="1:6">
      <c r="A127" s="6" t="str">
        <f t="shared" si="9"/>
        <v/>
      </c>
      <c r="B127" s="6" t="str">
        <f>IF(A127="","",B126+1)</f>
        <v/>
      </c>
      <c r="C127" s="47" t="str">
        <f t="shared" si="6"/>
        <v/>
      </c>
      <c r="D127" s="8" t="str">
        <f t="shared" si="7"/>
        <v/>
      </c>
      <c r="E127" s="8" t="str">
        <f t="shared" si="5"/>
        <v/>
      </c>
      <c r="F127" s="8" t="str">
        <f t="shared" si="8"/>
        <v/>
      </c>
    </row>
    <row r="128" spans="1:6">
      <c r="A128" s="6" t="str">
        <f t="shared" si="9"/>
        <v/>
      </c>
      <c r="B128" s="6" t="str">
        <f>IF(A128="","",B127+1-1)</f>
        <v/>
      </c>
      <c r="C128" s="47" t="str">
        <f t="shared" si="6"/>
        <v/>
      </c>
      <c r="D128" s="8" t="str">
        <f t="shared" si="7"/>
        <v/>
      </c>
      <c r="E128" s="8" t="str">
        <f t="shared" si="5"/>
        <v/>
      </c>
      <c r="F128" s="8" t="str">
        <f t="shared" si="8"/>
        <v/>
      </c>
    </row>
    <row r="129" spans="1:6">
      <c r="A129" s="6" t="str">
        <f t="shared" si="9"/>
        <v/>
      </c>
      <c r="B129" s="6" t="str">
        <f>IF(A129="","",B128+1-1)</f>
        <v/>
      </c>
      <c r="C129" s="47" t="str">
        <f t="shared" si="6"/>
        <v/>
      </c>
      <c r="D129" s="8" t="str">
        <f t="shared" si="7"/>
        <v/>
      </c>
      <c r="E129" s="8" t="str">
        <f t="shared" si="5"/>
        <v/>
      </c>
      <c r="F129" s="8" t="str">
        <f t="shared" si="8"/>
        <v/>
      </c>
    </row>
    <row r="130" spans="1:6">
      <c r="A130" s="6" t="str">
        <f t="shared" si="9"/>
        <v/>
      </c>
      <c r="B130" s="6" t="str">
        <f>IF(A130="","",B129+1)</f>
        <v/>
      </c>
      <c r="C130" s="47" t="str">
        <f t="shared" si="6"/>
        <v/>
      </c>
      <c r="D130" s="8" t="str">
        <f t="shared" si="7"/>
        <v/>
      </c>
      <c r="E130" s="8" t="str">
        <f t="shared" si="5"/>
        <v/>
      </c>
      <c r="F130" s="8" t="str">
        <f t="shared" si="8"/>
        <v/>
      </c>
    </row>
    <row r="131" spans="1:6">
      <c r="A131" s="6" t="str">
        <f t="shared" si="9"/>
        <v/>
      </c>
      <c r="B131" s="6" t="str">
        <f>IF(A131="","",B130+1-1)</f>
        <v/>
      </c>
      <c r="C131" s="47" t="str">
        <f t="shared" si="6"/>
        <v/>
      </c>
      <c r="D131" s="8" t="str">
        <f t="shared" si="7"/>
        <v/>
      </c>
      <c r="E131" s="8" t="str">
        <f t="shared" si="5"/>
        <v/>
      </c>
      <c r="F131" s="8" t="str">
        <f t="shared" si="8"/>
        <v/>
      </c>
    </row>
    <row r="132" spans="1:6">
      <c r="A132" s="6" t="str">
        <f t="shared" si="9"/>
        <v/>
      </c>
      <c r="B132" s="6" t="str">
        <f>IF(A132="","",B131+1-1)</f>
        <v/>
      </c>
      <c r="C132" s="47" t="str">
        <f t="shared" si="6"/>
        <v/>
      </c>
      <c r="D132" s="8" t="str">
        <f t="shared" si="7"/>
        <v/>
      </c>
      <c r="E132" s="8" t="str">
        <f t="shared" si="5"/>
        <v/>
      </c>
      <c r="F132" s="8" t="str">
        <f t="shared" si="8"/>
        <v/>
      </c>
    </row>
    <row r="133" spans="1:6">
      <c r="A133" s="6" t="str">
        <f t="shared" si="9"/>
        <v/>
      </c>
      <c r="B133" s="6" t="str">
        <f>IF(A133="","",B132+1)</f>
        <v/>
      </c>
      <c r="C133" s="47" t="str">
        <f t="shared" si="6"/>
        <v/>
      </c>
      <c r="D133" s="8" t="str">
        <f t="shared" si="7"/>
        <v/>
      </c>
      <c r="E133" s="8" t="str">
        <f t="shared" si="5"/>
        <v/>
      </c>
      <c r="F133" s="8" t="str">
        <f t="shared" si="8"/>
        <v/>
      </c>
    </row>
    <row r="134" spans="1:6">
      <c r="A134" s="6" t="str">
        <f t="shared" si="9"/>
        <v/>
      </c>
      <c r="B134" s="6" t="str">
        <f>IF(A134="","",B133+1-1)</f>
        <v/>
      </c>
      <c r="C134" s="47" t="str">
        <f t="shared" si="6"/>
        <v/>
      </c>
      <c r="D134" s="8" t="str">
        <f t="shared" si="7"/>
        <v/>
      </c>
      <c r="E134" s="8" t="str">
        <f t="shared" si="5"/>
        <v/>
      </c>
      <c r="F134" s="8" t="str">
        <f t="shared" si="8"/>
        <v/>
      </c>
    </row>
    <row r="135" spans="1:6">
      <c r="A135" s="6" t="str">
        <f t="shared" si="9"/>
        <v/>
      </c>
      <c r="B135" s="6" t="str">
        <f>IF(A135="","",B134+1-1)</f>
        <v/>
      </c>
      <c r="C135" s="47" t="str">
        <f t="shared" si="6"/>
        <v/>
      </c>
      <c r="D135" s="8" t="str">
        <f t="shared" si="7"/>
        <v/>
      </c>
      <c r="E135" s="8" t="str">
        <f t="shared" si="5"/>
        <v/>
      </c>
      <c r="F135" s="8" t="str">
        <f t="shared" si="8"/>
        <v/>
      </c>
    </row>
    <row r="136" spans="1:6">
      <c r="A136" s="6" t="str">
        <f t="shared" si="9"/>
        <v/>
      </c>
      <c r="B136" s="6" t="str">
        <f>IF(A136="","",B135+1)</f>
        <v/>
      </c>
      <c r="C136" s="47" t="str">
        <f t="shared" si="6"/>
        <v/>
      </c>
      <c r="D136" s="8" t="str">
        <f t="shared" si="7"/>
        <v/>
      </c>
      <c r="E136" s="8" t="str">
        <f t="shared" si="5"/>
        <v/>
      </c>
      <c r="F136" s="8" t="str">
        <f t="shared" si="8"/>
        <v/>
      </c>
    </row>
    <row r="137" spans="1:6">
      <c r="A137" s="6" t="str">
        <f t="shared" si="9"/>
        <v/>
      </c>
      <c r="B137" s="6" t="str">
        <f>IF(A137="","",B136+1-1)</f>
        <v/>
      </c>
      <c r="C137" s="47" t="str">
        <f t="shared" si="6"/>
        <v/>
      </c>
      <c r="D137" s="8" t="str">
        <f t="shared" si="7"/>
        <v/>
      </c>
      <c r="E137" s="8" t="str">
        <f t="shared" si="5"/>
        <v/>
      </c>
      <c r="F137" s="8" t="str">
        <f t="shared" si="8"/>
        <v/>
      </c>
    </row>
    <row r="138" spans="1:6">
      <c r="A138" s="6" t="str">
        <f t="shared" si="9"/>
        <v/>
      </c>
      <c r="B138" s="6" t="str">
        <f>IF(A138="","",B137+1-1)</f>
        <v/>
      </c>
      <c r="C138" s="47" t="str">
        <f t="shared" si="6"/>
        <v/>
      </c>
      <c r="D138" s="8" t="str">
        <f t="shared" si="7"/>
        <v/>
      </c>
      <c r="E138" s="8" t="str">
        <f t="shared" ref="E138:E201" si="10">IF(D138="","",ROUND(F138-D138,2))</f>
        <v/>
      </c>
      <c r="F138" s="8" t="str">
        <f t="shared" si="8"/>
        <v/>
      </c>
    </row>
    <row r="139" spans="1:6">
      <c r="A139" s="6" t="str">
        <f t="shared" si="9"/>
        <v/>
      </c>
      <c r="B139" s="6" t="str">
        <f>IF(A139="","",B138+1)</f>
        <v/>
      </c>
      <c r="C139" s="47" t="str">
        <f t="shared" ref="C139:C202" si="11">IF(OR(C138="",C138=0),"",IF(AND(C138-E138=0,F138=0),"",ROUND(C138-E138,2)))</f>
        <v/>
      </c>
      <c r="D139" s="8" t="str">
        <f t="shared" ref="D139:D202" si="12">IF(OR(C139="",C139=0),"",IF(AND(B139=B138,C139&gt;0),D138,ROUND(C139*p0,2)))</f>
        <v/>
      </c>
      <c r="E139" s="8" t="str">
        <f t="shared" si="10"/>
        <v/>
      </c>
      <c r="F139" s="8" t="str">
        <f t="shared" ref="F139:F202" si="13">IF(OR(C139="",C139=0),"",IF(C139+D139&gt;A,A,C139+D139))</f>
        <v/>
      </c>
    </row>
    <row r="140" spans="1:6">
      <c r="A140" s="6" t="str">
        <f t="shared" ref="A140:A203" si="14">IF(OR(AND(F139&lt;A,F138&lt;A),F139=""),"",A139+1)</f>
        <v/>
      </c>
      <c r="B140" s="6" t="str">
        <f>IF(A140="","",B139+1-1)</f>
        <v/>
      </c>
      <c r="C140" s="47" t="str">
        <f t="shared" si="11"/>
        <v/>
      </c>
      <c r="D140" s="8" t="str">
        <f t="shared" si="12"/>
        <v/>
      </c>
      <c r="E140" s="8" t="str">
        <f t="shared" si="10"/>
        <v/>
      </c>
      <c r="F140" s="8" t="str">
        <f t="shared" si="13"/>
        <v/>
      </c>
    </row>
    <row r="141" spans="1:6">
      <c r="A141" s="6" t="str">
        <f t="shared" si="14"/>
        <v/>
      </c>
      <c r="B141" s="6" t="str">
        <f>IF(A141="","",B140+1-1)</f>
        <v/>
      </c>
      <c r="C141" s="47" t="str">
        <f t="shared" si="11"/>
        <v/>
      </c>
      <c r="D141" s="8" t="str">
        <f t="shared" si="12"/>
        <v/>
      </c>
      <c r="E141" s="8" t="str">
        <f t="shared" si="10"/>
        <v/>
      </c>
      <c r="F141" s="8" t="str">
        <f t="shared" si="13"/>
        <v/>
      </c>
    </row>
    <row r="142" spans="1:6">
      <c r="A142" s="6" t="str">
        <f t="shared" si="14"/>
        <v/>
      </c>
      <c r="B142" s="6" t="str">
        <f>IF(A142="","",B141+1)</f>
        <v/>
      </c>
      <c r="C142" s="47" t="str">
        <f t="shared" si="11"/>
        <v/>
      </c>
      <c r="D142" s="8" t="str">
        <f t="shared" si="12"/>
        <v/>
      </c>
      <c r="E142" s="8" t="str">
        <f t="shared" si="10"/>
        <v/>
      </c>
      <c r="F142" s="8" t="str">
        <f t="shared" si="13"/>
        <v/>
      </c>
    </row>
    <row r="143" spans="1:6">
      <c r="A143" s="6" t="str">
        <f t="shared" si="14"/>
        <v/>
      </c>
      <c r="B143" s="6" t="str">
        <f>IF(A143="","",B142+1-1)</f>
        <v/>
      </c>
      <c r="C143" s="47" t="str">
        <f t="shared" si="11"/>
        <v/>
      </c>
      <c r="D143" s="8" t="str">
        <f t="shared" si="12"/>
        <v/>
      </c>
      <c r="E143" s="8" t="str">
        <f t="shared" si="10"/>
        <v/>
      </c>
      <c r="F143" s="8" t="str">
        <f t="shared" si="13"/>
        <v/>
      </c>
    </row>
    <row r="144" spans="1:6">
      <c r="A144" s="6" t="str">
        <f t="shared" si="14"/>
        <v/>
      </c>
      <c r="B144" s="6" t="str">
        <f>IF(A144="","",B143+1-1)</f>
        <v/>
      </c>
      <c r="C144" s="47" t="str">
        <f t="shared" si="11"/>
        <v/>
      </c>
      <c r="D144" s="8" t="str">
        <f t="shared" si="12"/>
        <v/>
      </c>
      <c r="E144" s="8" t="str">
        <f t="shared" si="10"/>
        <v/>
      </c>
      <c r="F144" s="8" t="str">
        <f t="shared" si="13"/>
        <v/>
      </c>
    </row>
    <row r="145" spans="1:6">
      <c r="A145" s="6" t="str">
        <f t="shared" si="14"/>
        <v/>
      </c>
      <c r="B145" s="6" t="str">
        <f>IF(A145="","",B144+1)</f>
        <v/>
      </c>
      <c r="C145" s="47" t="str">
        <f t="shared" si="11"/>
        <v/>
      </c>
      <c r="D145" s="8" t="str">
        <f t="shared" si="12"/>
        <v/>
      </c>
      <c r="E145" s="8" t="str">
        <f t="shared" si="10"/>
        <v/>
      </c>
      <c r="F145" s="8" t="str">
        <f t="shared" si="13"/>
        <v/>
      </c>
    </row>
    <row r="146" spans="1:6">
      <c r="A146" s="6" t="str">
        <f t="shared" si="14"/>
        <v/>
      </c>
      <c r="B146" s="6" t="str">
        <f>IF(A146="","",B145+1-1)</f>
        <v/>
      </c>
      <c r="C146" s="47" t="str">
        <f t="shared" si="11"/>
        <v/>
      </c>
      <c r="D146" s="8" t="str">
        <f t="shared" si="12"/>
        <v/>
      </c>
      <c r="E146" s="8" t="str">
        <f t="shared" si="10"/>
        <v/>
      </c>
      <c r="F146" s="8" t="str">
        <f t="shared" si="13"/>
        <v/>
      </c>
    </row>
    <row r="147" spans="1:6">
      <c r="A147" s="6" t="str">
        <f t="shared" si="14"/>
        <v/>
      </c>
      <c r="B147" s="6" t="str">
        <f>IF(A147="","",B146+1-1)</f>
        <v/>
      </c>
      <c r="C147" s="47" t="str">
        <f t="shared" si="11"/>
        <v/>
      </c>
      <c r="D147" s="8" t="str">
        <f t="shared" si="12"/>
        <v/>
      </c>
      <c r="E147" s="8" t="str">
        <f t="shared" si="10"/>
        <v/>
      </c>
      <c r="F147" s="8" t="str">
        <f t="shared" si="13"/>
        <v/>
      </c>
    </row>
    <row r="148" spans="1:6">
      <c r="A148" s="6" t="str">
        <f t="shared" si="14"/>
        <v/>
      </c>
      <c r="B148" s="6" t="str">
        <f>IF(A148="","",B147+1)</f>
        <v/>
      </c>
      <c r="C148" s="47" t="str">
        <f t="shared" si="11"/>
        <v/>
      </c>
      <c r="D148" s="8" t="str">
        <f t="shared" si="12"/>
        <v/>
      </c>
      <c r="E148" s="8" t="str">
        <f t="shared" si="10"/>
        <v/>
      </c>
      <c r="F148" s="8" t="str">
        <f t="shared" si="13"/>
        <v/>
      </c>
    </row>
    <row r="149" spans="1:6">
      <c r="A149" s="6" t="str">
        <f t="shared" si="14"/>
        <v/>
      </c>
      <c r="B149" s="6" t="str">
        <f>IF(A149="","",B148+1-1)</f>
        <v/>
      </c>
      <c r="C149" s="47" t="str">
        <f t="shared" si="11"/>
        <v/>
      </c>
      <c r="D149" s="8" t="str">
        <f t="shared" si="12"/>
        <v/>
      </c>
      <c r="E149" s="8" t="str">
        <f t="shared" si="10"/>
        <v/>
      </c>
      <c r="F149" s="8" t="str">
        <f t="shared" si="13"/>
        <v/>
      </c>
    </row>
    <row r="150" spans="1:6">
      <c r="A150" s="6" t="str">
        <f t="shared" si="14"/>
        <v/>
      </c>
      <c r="B150" s="6" t="str">
        <f>IF(A150="","",B149+1-1)</f>
        <v/>
      </c>
      <c r="C150" s="47" t="str">
        <f t="shared" si="11"/>
        <v/>
      </c>
      <c r="D150" s="8" t="str">
        <f t="shared" si="12"/>
        <v/>
      </c>
      <c r="E150" s="8" t="str">
        <f t="shared" si="10"/>
        <v/>
      </c>
      <c r="F150" s="8" t="str">
        <f t="shared" si="13"/>
        <v/>
      </c>
    </row>
    <row r="151" spans="1:6">
      <c r="A151" s="6" t="str">
        <f t="shared" si="14"/>
        <v/>
      </c>
      <c r="B151" s="6" t="str">
        <f>IF(A151="","",B150+1)</f>
        <v/>
      </c>
      <c r="C151" s="47" t="str">
        <f t="shared" si="11"/>
        <v/>
      </c>
      <c r="D151" s="8" t="str">
        <f t="shared" si="12"/>
        <v/>
      </c>
      <c r="E151" s="8" t="str">
        <f t="shared" si="10"/>
        <v/>
      </c>
      <c r="F151" s="8" t="str">
        <f t="shared" si="13"/>
        <v/>
      </c>
    </row>
    <row r="152" spans="1:6">
      <c r="A152" s="6" t="str">
        <f t="shared" si="14"/>
        <v/>
      </c>
      <c r="B152" s="6" t="str">
        <f>IF(A152="","",B151+1-1)</f>
        <v/>
      </c>
      <c r="C152" s="47" t="str">
        <f t="shared" si="11"/>
        <v/>
      </c>
      <c r="D152" s="8" t="str">
        <f t="shared" si="12"/>
        <v/>
      </c>
      <c r="E152" s="8" t="str">
        <f t="shared" si="10"/>
        <v/>
      </c>
      <c r="F152" s="8" t="str">
        <f t="shared" si="13"/>
        <v/>
      </c>
    </row>
    <row r="153" spans="1:6">
      <c r="A153" s="6" t="str">
        <f t="shared" si="14"/>
        <v/>
      </c>
      <c r="B153" s="6" t="str">
        <f>IF(A153="","",B152+1-1)</f>
        <v/>
      </c>
      <c r="C153" s="47" t="str">
        <f t="shared" si="11"/>
        <v/>
      </c>
      <c r="D153" s="8" t="str">
        <f t="shared" si="12"/>
        <v/>
      </c>
      <c r="E153" s="8" t="str">
        <f t="shared" si="10"/>
        <v/>
      </c>
      <c r="F153" s="8" t="str">
        <f t="shared" si="13"/>
        <v/>
      </c>
    </row>
    <row r="154" spans="1:6">
      <c r="A154" s="6" t="str">
        <f t="shared" si="14"/>
        <v/>
      </c>
      <c r="B154" s="6" t="str">
        <f>IF(A154="","",B153+1)</f>
        <v/>
      </c>
      <c r="C154" s="47" t="str">
        <f t="shared" si="11"/>
        <v/>
      </c>
      <c r="D154" s="8" t="str">
        <f t="shared" si="12"/>
        <v/>
      </c>
      <c r="E154" s="8" t="str">
        <f t="shared" si="10"/>
        <v/>
      </c>
      <c r="F154" s="8" t="str">
        <f t="shared" si="13"/>
        <v/>
      </c>
    </row>
    <row r="155" spans="1:6">
      <c r="A155" s="6" t="str">
        <f t="shared" si="14"/>
        <v/>
      </c>
      <c r="B155" s="6" t="str">
        <f>IF(A155="","",B154+1-1)</f>
        <v/>
      </c>
      <c r="C155" s="47" t="str">
        <f t="shared" si="11"/>
        <v/>
      </c>
      <c r="D155" s="8" t="str">
        <f t="shared" si="12"/>
        <v/>
      </c>
      <c r="E155" s="8" t="str">
        <f t="shared" si="10"/>
        <v/>
      </c>
      <c r="F155" s="8" t="str">
        <f t="shared" si="13"/>
        <v/>
      </c>
    </row>
    <row r="156" spans="1:6">
      <c r="A156" s="6" t="str">
        <f t="shared" si="14"/>
        <v/>
      </c>
      <c r="B156" s="6" t="str">
        <f>IF(A156="","",B155+1-1)</f>
        <v/>
      </c>
      <c r="C156" s="47" t="str">
        <f t="shared" si="11"/>
        <v/>
      </c>
      <c r="D156" s="8" t="str">
        <f t="shared" si="12"/>
        <v/>
      </c>
      <c r="E156" s="8" t="str">
        <f t="shared" si="10"/>
        <v/>
      </c>
      <c r="F156" s="8" t="str">
        <f t="shared" si="13"/>
        <v/>
      </c>
    </row>
    <row r="157" spans="1:6">
      <c r="A157" s="6" t="str">
        <f t="shared" si="14"/>
        <v/>
      </c>
      <c r="B157" s="6" t="str">
        <f>IF(A157="","",B156+1)</f>
        <v/>
      </c>
      <c r="C157" s="47" t="str">
        <f t="shared" si="11"/>
        <v/>
      </c>
      <c r="D157" s="8" t="str">
        <f t="shared" si="12"/>
        <v/>
      </c>
      <c r="E157" s="8" t="str">
        <f t="shared" si="10"/>
        <v/>
      </c>
      <c r="F157" s="8" t="str">
        <f t="shared" si="13"/>
        <v/>
      </c>
    </row>
    <row r="158" spans="1:6">
      <c r="A158" s="6" t="str">
        <f t="shared" si="14"/>
        <v/>
      </c>
      <c r="B158" s="6" t="str">
        <f>IF(A158="","",B157+1-1)</f>
        <v/>
      </c>
      <c r="C158" s="47" t="str">
        <f t="shared" si="11"/>
        <v/>
      </c>
      <c r="D158" s="8" t="str">
        <f t="shared" si="12"/>
        <v/>
      </c>
      <c r="E158" s="8" t="str">
        <f t="shared" si="10"/>
        <v/>
      </c>
      <c r="F158" s="8" t="str">
        <f t="shared" si="13"/>
        <v/>
      </c>
    </row>
    <row r="159" spans="1:6">
      <c r="A159" s="6" t="str">
        <f t="shared" si="14"/>
        <v/>
      </c>
      <c r="B159" s="6" t="str">
        <f>IF(A159="","",B158+1-1)</f>
        <v/>
      </c>
      <c r="C159" s="47" t="str">
        <f t="shared" si="11"/>
        <v/>
      </c>
      <c r="D159" s="8" t="str">
        <f t="shared" si="12"/>
        <v/>
      </c>
      <c r="E159" s="8" t="str">
        <f t="shared" si="10"/>
        <v/>
      </c>
      <c r="F159" s="8" t="str">
        <f t="shared" si="13"/>
        <v/>
      </c>
    </row>
    <row r="160" spans="1:6">
      <c r="A160" s="6" t="str">
        <f t="shared" si="14"/>
        <v/>
      </c>
      <c r="B160" s="6" t="str">
        <f>IF(A160="","",B159+1)</f>
        <v/>
      </c>
      <c r="C160" s="47" t="str">
        <f t="shared" si="11"/>
        <v/>
      </c>
      <c r="D160" s="8" t="str">
        <f t="shared" si="12"/>
        <v/>
      </c>
      <c r="E160" s="8" t="str">
        <f t="shared" si="10"/>
        <v/>
      </c>
      <c r="F160" s="8" t="str">
        <f t="shared" si="13"/>
        <v/>
      </c>
    </row>
    <row r="161" spans="1:6">
      <c r="A161" s="6" t="str">
        <f t="shared" si="14"/>
        <v/>
      </c>
      <c r="B161" s="6" t="str">
        <f>IF(A161="","",B160+1-1)</f>
        <v/>
      </c>
      <c r="C161" s="47" t="str">
        <f t="shared" si="11"/>
        <v/>
      </c>
      <c r="D161" s="8" t="str">
        <f t="shared" si="12"/>
        <v/>
      </c>
      <c r="E161" s="8" t="str">
        <f t="shared" si="10"/>
        <v/>
      </c>
      <c r="F161" s="8" t="str">
        <f t="shared" si="13"/>
        <v/>
      </c>
    </row>
    <row r="162" spans="1:6">
      <c r="A162" s="6" t="str">
        <f t="shared" si="14"/>
        <v/>
      </c>
      <c r="B162" s="6" t="str">
        <f>IF(A162="","",B161+1-1)</f>
        <v/>
      </c>
      <c r="C162" s="47" t="str">
        <f t="shared" si="11"/>
        <v/>
      </c>
      <c r="D162" s="8" t="str">
        <f t="shared" si="12"/>
        <v/>
      </c>
      <c r="E162" s="8" t="str">
        <f t="shared" si="10"/>
        <v/>
      </c>
      <c r="F162" s="8" t="str">
        <f t="shared" si="13"/>
        <v/>
      </c>
    </row>
    <row r="163" spans="1:6">
      <c r="A163" s="6" t="str">
        <f t="shared" si="14"/>
        <v/>
      </c>
      <c r="B163" s="6" t="str">
        <f>IF(A163="","",B162+1)</f>
        <v/>
      </c>
      <c r="C163" s="47" t="str">
        <f t="shared" si="11"/>
        <v/>
      </c>
      <c r="D163" s="8" t="str">
        <f t="shared" si="12"/>
        <v/>
      </c>
      <c r="E163" s="8" t="str">
        <f t="shared" si="10"/>
        <v/>
      </c>
      <c r="F163" s="8" t="str">
        <f t="shared" si="13"/>
        <v/>
      </c>
    </row>
    <row r="164" spans="1:6">
      <c r="A164" s="6" t="str">
        <f t="shared" si="14"/>
        <v/>
      </c>
      <c r="B164" s="6" t="str">
        <f>IF(A164="","",B163+1-1)</f>
        <v/>
      </c>
      <c r="C164" s="47" t="str">
        <f t="shared" si="11"/>
        <v/>
      </c>
      <c r="D164" s="8" t="str">
        <f t="shared" si="12"/>
        <v/>
      </c>
      <c r="E164" s="8" t="str">
        <f t="shared" si="10"/>
        <v/>
      </c>
      <c r="F164" s="8" t="str">
        <f t="shared" si="13"/>
        <v/>
      </c>
    </row>
    <row r="165" spans="1:6">
      <c r="A165" s="6" t="str">
        <f t="shared" si="14"/>
        <v/>
      </c>
      <c r="B165" s="6" t="str">
        <f>IF(A165="","",B164+1-1)</f>
        <v/>
      </c>
      <c r="C165" s="47" t="str">
        <f t="shared" si="11"/>
        <v/>
      </c>
      <c r="D165" s="8" t="str">
        <f t="shared" si="12"/>
        <v/>
      </c>
      <c r="E165" s="8" t="str">
        <f t="shared" si="10"/>
        <v/>
      </c>
      <c r="F165" s="8" t="str">
        <f t="shared" si="13"/>
        <v/>
      </c>
    </row>
    <row r="166" spans="1:6">
      <c r="A166" s="6" t="str">
        <f t="shared" si="14"/>
        <v/>
      </c>
      <c r="B166" s="6" t="str">
        <f>IF(A166="","",B165+1)</f>
        <v/>
      </c>
      <c r="C166" s="47" t="str">
        <f t="shared" si="11"/>
        <v/>
      </c>
      <c r="D166" s="8" t="str">
        <f t="shared" si="12"/>
        <v/>
      </c>
      <c r="E166" s="8" t="str">
        <f t="shared" si="10"/>
        <v/>
      </c>
      <c r="F166" s="8" t="str">
        <f t="shared" si="13"/>
        <v/>
      </c>
    </row>
    <row r="167" spans="1:6">
      <c r="A167" s="6" t="str">
        <f t="shared" si="14"/>
        <v/>
      </c>
      <c r="B167" s="6" t="str">
        <f>IF(A167="","",B166+1-1)</f>
        <v/>
      </c>
      <c r="C167" s="47" t="str">
        <f t="shared" si="11"/>
        <v/>
      </c>
      <c r="D167" s="8" t="str">
        <f t="shared" si="12"/>
        <v/>
      </c>
      <c r="E167" s="8" t="str">
        <f t="shared" si="10"/>
        <v/>
      </c>
      <c r="F167" s="8" t="str">
        <f t="shared" si="13"/>
        <v/>
      </c>
    </row>
    <row r="168" spans="1:6">
      <c r="A168" s="6" t="str">
        <f t="shared" si="14"/>
        <v/>
      </c>
      <c r="B168" s="6" t="str">
        <f>IF(A168="","",B167+1-1)</f>
        <v/>
      </c>
      <c r="C168" s="47" t="str">
        <f t="shared" si="11"/>
        <v/>
      </c>
      <c r="D168" s="8" t="str">
        <f t="shared" si="12"/>
        <v/>
      </c>
      <c r="E168" s="8" t="str">
        <f t="shared" si="10"/>
        <v/>
      </c>
      <c r="F168" s="8" t="str">
        <f t="shared" si="13"/>
        <v/>
      </c>
    </row>
    <row r="169" spans="1:6">
      <c r="A169" s="6" t="str">
        <f t="shared" si="14"/>
        <v/>
      </c>
      <c r="B169" s="6" t="str">
        <f>IF(A169="","",B168+1)</f>
        <v/>
      </c>
      <c r="C169" s="47" t="str">
        <f t="shared" si="11"/>
        <v/>
      </c>
      <c r="D169" s="8" t="str">
        <f t="shared" si="12"/>
        <v/>
      </c>
      <c r="E169" s="8" t="str">
        <f t="shared" si="10"/>
        <v/>
      </c>
      <c r="F169" s="8" t="str">
        <f t="shared" si="13"/>
        <v/>
      </c>
    </row>
    <row r="170" spans="1:6">
      <c r="A170" s="6" t="str">
        <f t="shared" si="14"/>
        <v/>
      </c>
      <c r="B170" s="6" t="str">
        <f>IF(A170="","",B169+1-1)</f>
        <v/>
      </c>
      <c r="C170" s="47" t="str">
        <f t="shared" si="11"/>
        <v/>
      </c>
      <c r="D170" s="8" t="str">
        <f t="shared" si="12"/>
        <v/>
      </c>
      <c r="E170" s="8" t="str">
        <f t="shared" si="10"/>
        <v/>
      </c>
      <c r="F170" s="8" t="str">
        <f t="shared" si="13"/>
        <v/>
      </c>
    </row>
    <row r="171" spans="1:6">
      <c r="A171" s="6" t="str">
        <f t="shared" si="14"/>
        <v/>
      </c>
      <c r="B171" s="6" t="str">
        <f>IF(A171="","",B170+1-1)</f>
        <v/>
      </c>
      <c r="C171" s="47" t="str">
        <f t="shared" si="11"/>
        <v/>
      </c>
      <c r="D171" s="8" t="str">
        <f t="shared" si="12"/>
        <v/>
      </c>
      <c r="E171" s="8" t="str">
        <f t="shared" si="10"/>
        <v/>
      </c>
      <c r="F171" s="8" t="str">
        <f t="shared" si="13"/>
        <v/>
      </c>
    </row>
    <row r="172" spans="1:6">
      <c r="A172" s="6" t="str">
        <f t="shared" si="14"/>
        <v/>
      </c>
      <c r="B172" s="6" t="str">
        <f>IF(A172="","",B171+1)</f>
        <v/>
      </c>
      <c r="C172" s="47" t="str">
        <f t="shared" si="11"/>
        <v/>
      </c>
      <c r="D172" s="8" t="str">
        <f t="shared" si="12"/>
        <v/>
      </c>
      <c r="E172" s="8" t="str">
        <f t="shared" si="10"/>
        <v/>
      </c>
      <c r="F172" s="8" t="str">
        <f t="shared" si="13"/>
        <v/>
      </c>
    </row>
    <row r="173" spans="1:6">
      <c r="A173" s="6" t="str">
        <f t="shared" si="14"/>
        <v/>
      </c>
      <c r="B173" s="6" t="str">
        <f>IF(A173="","",B172+1-1)</f>
        <v/>
      </c>
      <c r="C173" s="47" t="str">
        <f t="shared" si="11"/>
        <v/>
      </c>
      <c r="D173" s="8" t="str">
        <f t="shared" si="12"/>
        <v/>
      </c>
      <c r="E173" s="8" t="str">
        <f t="shared" si="10"/>
        <v/>
      </c>
      <c r="F173" s="8" t="str">
        <f t="shared" si="13"/>
        <v/>
      </c>
    </row>
    <row r="174" spans="1:6">
      <c r="A174" s="6" t="str">
        <f t="shared" si="14"/>
        <v/>
      </c>
      <c r="B174" s="6" t="str">
        <f>IF(A174="","",B173+1-1)</f>
        <v/>
      </c>
      <c r="C174" s="47" t="str">
        <f t="shared" si="11"/>
        <v/>
      </c>
      <c r="D174" s="8" t="str">
        <f t="shared" si="12"/>
        <v/>
      </c>
      <c r="E174" s="8" t="str">
        <f t="shared" si="10"/>
        <v/>
      </c>
      <c r="F174" s="8" t="str">
        <f t="shared" si="13"/>
        <v/>
      </c>
    </row>
    <row r="175" spans="1:6">
      <c r="A175" s="6" t="str">
        <f t="shared" si="14"/>
        <v/>
      </c>
      <c r="B175" s="6" t="str">
        <f>IF(A175="","",B174+1)</f>
        <v/>
      </c>
      <c r="C175" s="47" t="str">
        <f t="shared" si="11"/>
        <v/>
      </c>
      <c r="D175" s="8" t="str">
        <f t="shared" si="12"/>
        <v/>
      </c>
      <c r="E175" s="8" t="str">
        <f t="shared" si="10"/>
        <v/>
      </c>
      <c r="F175" s="8" t="str">
        <f t="shared" si="13"/>
        <v/>
      </c>
    </row>
    <row r="176" spans="1:6">
      <c r="A176" s="6" t="str">
        <f t="shared" si="14"/>
        <v/>
      </c>
      <c r="B176" s="6" t="str">
        <f>IF(A176="","",B175+1-1)</f>
        <v/>
      </c>
      <c r="C176" s="47" t="str">
        <f t="shared" si="11"/>
        <v/>
      </c>
      <c r="D176" s="8" t="str">
        <f t="shared" si="12"/>
        <v/>
      </c>
      <c r="E176" s="8" t="str">
        <f t="shared" si="10"/>
        <v/>
      </c>
      <c r="F176" s="8" t="str">
        <f t="shared" si="13"/>
        <v/>
      </c>
    </row>
    <row r="177" spans="1:6">
      <c r="A177" s="6" t="str">
        <f t="shared" si="14"/>
        <v/>
      </c>
      <c r="B177" s="6" t="str">
        <f>IF(A177="","",B176+1-1)</f>
        <v/>
      </c>
      <c r="C177" s="47" t="str">
        <f t="shared" si="11"/>
        <v/>
      </c>
      <c r="D177" s="8" t="str">
        <f t="shared" si="12"/>
        <v/>
      </c>
      <c r="E177" s="8" t="str">
        <f t="shared" si="10"/>
        <v/>
      </c>
      <c r="F177" s="8" t="str">
        <f t="shared" si="13"/>
        <v/>
      </c>
    </row>
    <row r="178" spans="1:6">
      <c r="A178" s="6" t="str">
        <f t="shared" si="14"/>
        <v/>
      </c>
      <c r="B178" s="6" t="str">
        <f>IF(A178="","",B177+1)</f>
        <v/>
      </c>
      <c r="C178" s="47" t="str">
        <f t="shared" si="11"/>
        <v/>
      </c>
      <c r="D178" s="8" t="str">
        <f t="shared" si="12"/>
        <v/>
      </c>
      <c r="E178" s="8" t="str">
        <f t="shared" si="10"/>
        <v/>
      </c>
      <c r="F178" s="8" t="str">
        <f t="shared" si="13"/>
        <v/>
      </c>
    </row>
    <row r="179" spans="1:6">
      <c r="A179" s="6" t="str">
        <f t="shared" si="14"/>
        <v/>
      </c>
      <c r="B179" s="6" t="str">
        <f>IF(A179="","",B178+1-1)</f>
        <v/>
      </c>
      <c r="C179" s="47" t="str">
        <f t="shared" si="11"/>
        <v/>
      </c>
      <c r="D179" s="8" t="str">
        <f t="shared" si="12"/>
        <v/>
      </c>
      <c r="E179" s="8" t="str">
        <f t="shared" si="10"/>
        <v/>
      </c>
      <c r="F179" s="8" t="str">
        <f t="shared" si="13"/>
        <v/>
      </c>
    </row>
    <row r="180" spans="1:6">
      <c r="A180" s="6" t="str">
        <f t="shared" si="14"/>
        <v/>
      </c>
      <c r="B180" s="6" t="str">
        <f>IF(A180="","",B179+1-1)</f>
        <v/>
      </c>
      <c r="C180" s="47" t="str">
        <f t="shared" si="11"/>
        <v/>
      </c>
      <c r="D180" s="8" t="str">
        <f t="shared" si="12"/>
        <v/>
      </c>
      <c r="E180" s="8" t="str">
        <f t="shared" si="10"/>
        <v/>
      </c>
      <c r="F180" s="8" t="str">
        <f t="shared" si="13"/>
        <v/>
      </c>
    </row>
    <row r="181" spans="1:6">
      <c r="A181" s="6" t="str">
        <f t="shared" si="14"/>
        <v/>
      </c>
      <c r="B181" s="6" t="str">
        <f>IF(A181="","",B180+1)</f>
        <v/>
      </c>
      <c r="C181" s="47" t="str">
        <f t="shared" si="11"/>
        <v/>
      </c>
      <c r="D181" s="8" t="str">
        <f t="shared" si="12"/>
        <v/>
      </c>
      <c r="E181" s="8" t="str">
        <f t="shared" si="10"/>
        <v/>
      </c>
      <c r="F181" s="8" t="str">
        <f t="shared" si="13"/>
        <v/>
      </c>
    </row>
    <row r="182" spans="1:6">
      <c r="A182" s="6" t="str">
        <f t="shared" si="14"/>
        <v/>
      </c>
      <c r="B182" s="6" t="str">
        <f>IF(A182="","",B181+1-1)</f>
        <v/>
      </c>
      <c r="C182" s="47" t="str">
        <f t="shared" si="11"/>
        <v/>
      </c>
      <c r="D182" s="8" t="str">
        <f t="shared" si="12"/>
        <v/>
      </c>
      <c r="E182" s="8" t="str">
        <f t="shared" si="10"/>
        <v/>
      </c>
      <c r="F182" s="8" t="str">
        <f t="shared" si="13"/>
        <v/>
      </c>
    </row>
    <row r="183" spans="1:6">
      <c r="A183" s="6" t="str">
        <f t="shared" si="14"/>
        <v/>
      </c>
      <c r="B183" s="6" t="str">
        <f>IF(A183="","",B182+1-1)</f>
        <v/>
      </c>
      <c r="C183" s="47" t="str">
        <f t="shared" si="11"/>
        <v/>
      </c>
      <c r="D183" s="8" t="str">
        <f t="shared" si="12"/>
        <v/>
      </c>
      <c r="E183" s="8" t="str">
        <f t="shared" si="10"/>
        <v/>
      </c>
      <c r="F183" s="8" t="str">
        <f t="shared" si="13"/>
        <v/>
      </c>
    </row>
    <row r="184" spans="1:6">
      <c r="A184" s="6" t="str">
        <f t="shared" si="14"/>
        <v/>
      </c>
      <c r="B184" s="6" t="str">
        <f>IF(A184="","",B183+1)</f>
        <v/>
      </c>
      <c r="C184" s="47" t="str">
        <f t="shared" si="11"/>
        <v/>
      </c>
      <c r="D184" s="8" t="str">
        <f t="shared" si="12"/>
        <v/>
      </c>
      <c r="E184" s="8" t="str">
        <f t="shared" si="10"/>
        <v/>
      </c>
      <c r="F184" s="8" t="str">
        <f t="shared" si="13"/>
        <v/>
      </c>
    </row>
    <row r="185" spans="1:6">
      <c r="A185" s="6" t="str">
        <f t="shared" si="14"/>
        <v/>
      </c>
      <c r="B185" s="6" t="str">
        <f>IF(A185="","",B184+1-1)</f>
        <v/>
      </c>
      <c r="C185" s="47" t="str">
        <f t="shared" si="11"/>
        <v/>
      </c>
      <c r="D185" s="8" t="str">
        <f t="shared" si="12"/>
        <v/>
      </c>
      <c r="E185" s="8" t="str">
        <f t="shared" si="10"/>
        <v/>
      </c>
      <c r="F185" s="8" t="str">
        <f t="shared" si="13"/>
        <v/>
      </c>
    </row>
    <row r="186" spans="1:6">
      <c r="A186" s="6" t="str">
        <f t="shared" si="14"/>
        <v/>
      </c>
      <c r="B186" s="6" t="str">
        <f>IF(A186="","",B185+1-1)</f>
        <v/>
      </c>
      <c r="C186" s="47" t="str">
        <f t="shared" si="11"/>
        <v/>
      </c>
      <c r="D186" s="8" t="str">
        <f t="shared" si="12"/>
        <v/>
      </c>
      <c r="E186" s="8" t="str">
        <f t="shared" si="10"/>
        <v/>
      </c>
      <c r="F186" s="8" t="str">
        <f t="shared" si="13"/>
        <v/>
      </c>
    </row>
    <row r="187" spans="1:6">
      <c r="A187" s="6" t="str">
        <f t="shared" si="14"/>
        <v/>
      </c>
      <c r="B187" s="6" t="str">
        <f>IF(A187="","",B186+1)</f>
        <v/>
      </c>
      <c r="C187" s="47" t="str">
        <f t="shared" si="11"/>
        <v/>
      </c>
      <c r="D187" s="8" t="str">
        <f t="shared" si="12"/>
        <v/>
      </c>
      <c r="E187" s="8" t="str">
        <f t="shared" si="10"/>
        <v/>
      </c>
      <c r="F187" s="8" t="str">
        <f t="shared" si="13"/>
        <v/>
      </c>
    </row>
    <row r="188" spans="1:6">
      <c r="A188" s="6" t="str">
        <f t="shared" si="14"/>
        <v/>
      </c>
      <c r="B188" s="6" t="str">
        <f>IF(A188="","",B187+1-1)</f>
        <v/>
      </c>
      <c r="C188" s="47" t="str">
        <f t="shared" si="11"/>
        <v/>
      </c>
      <c r="D188" s="8" t="str">
        <f t="shared" si="12"/>
        <v/>
      </c>
      <c r="E188" s="8" t="str">
        <f t="shared" si="10"/>
        <v/>
      </c>
      <c r="F188" s="8" t="str">
        <f t="shared" si="13"/>
        <v/>
      </c>
    </row>
    <row r="189" spans="1:6">
      <c r="A189" s="6" t="str">
        <f t="shared" si="14"/>
        <v/>
      </c>
      <c r="B189" s="6" t="str">
        <f>IF(A189="","",B188+1-1)</f>
        <v/>
      </c>
      <c r="C189" s="47" t="str">
        <f t="shared" si="11"/>
        <v/>
      </c>
      <c r="D189" s="8" t="str">
        <f t="shared" si="12"/>
        <v/>
      </c>
      <c r="E189" s="8" t="str">
        <f t="shared" si="10"/>
        <v/>
      </c>
      <c r="F189" s="8" t="str">
        <f t="shared" si="13"/>
        <v/>
      </c>
    </row>
    <row r="190" spans="1:6">
      <c r="A190" s="6" t="str">
        <f t="shared" si="14"/>
        <v/>
      </c>
      <c r="B190" s="6" t="str">
        <f>IF(A190="","",B189+1)</f>
        <v/>
      </c>
      <c r="C190" s="47" t="str">
        <f t="shared" si="11"/>
        <v/>
      </c>
      <c r="D190" s="8" t="str">
        <f t="shared" si="12"/>
        <v/>
      </c>
      <c r="E190" s="8" t="str">
        <f t="shared" si="10"/>
        <v/>
      </c>
      <c r="F190" s="8" t="str">
        <f t="shared" si="13"/>
        <v/>
      </c>
    </row>
    <row r="191" spans="1:6">
      <c r="A191" s="6" t="str">
        <f t="shared" si="14"/>
        <v/>
      </c>
      <c r="B191" s="6" t="str">
        <f>IF(A191="","",B190+1-1)</f>
        <v/>
      </c>
      <c r="C191" s="47" t="str">
        <f t="shared" si="11"/>
        <v/>
      </c>
      <c r="D191" s="8" t="str">
        <f t="shared" si="12"/>
        <v/>
      </c>
      <c r="E191" s="8" t="str">
        <f t="shared" si="10"/>
        <v/>
      </c>
      <c r="F191" s="8" t="str">
        <f t="shared" si="13"/>
        <v/>
      </c>
    </row>
    <row r="192" spans="1:6">
      <c r="A192" s="6" t="str">
        <f t="shared" si="14"/>
        <v/>
      </c>
      <c r="B192" s="6" t="str">
        <f>IF(A192="","",B191+1-1)</f>
        <v/>
      </c>
      <c r="C192" s="47" t="str">
        <f t="shared" si="11"/>
        <v/>
      </c>
      <c r="D192" s="8" t="str">
        <f t="shared" si="12"/>
        <v/>
      </c>
      <c r="E192" s="8" t="str">
        <f t="shared" si="10"/>
        <v/>
      </c>
      <c r="F192" s="8" t="str">
        <f t="shared" si="13"/>
        <v/>
      </c>
    </row>
    <row r="193" spans="1:6">
      <c r="A193" s="6" t="str">
        <f t="shared" si="14"/>
        <v/>
      </c>
      <c r="B193" s="6" t="str">
        <f>IF(A193="","",B192+1)</f>
        <v/>
      </c>
      <c r="C193" s="47" t="str">
        <f t="shared" si="11"/>
        <v/>
      </c>
      <c r="D193" s="8" t="str">
        <f t="shared" si="12"/>
        <v/>
      </c>
      <c r="E193" s="8" t="str">
        <f t="shared" si="10"/>
        <v/>
      </c>
      <c r="F193" s="8" t="str">
        <f t="shared" si="13"/>
        <v/>
      </c>
    </row>
    <row r="194" spans="1:6">
      <c r="A194" s="6" t="str">
        <f t="shared" si="14"/>
        <v/>
      </c>
      <c r="B194" s="6" t="str">
        <f>IF(A194="","",B193+1-1)</f>
        <v/>
      </c>
      <c r="C194" s="47" t="str">
        <f t="shared" si="11"/>
        <v/>
      </c>
      <c r="D194" s="8" t="str">
        <f t="shared" si="12"/>
        <v/>
      </c>
      <c r="E194" s="8" t="str">
        <f t="shared" si="10"/>
        <v/>
      </c>
      <c r="F194" s="8" t="str">
        <f t="shared" si="13"/>
        <v/>
      </c>
    </row>
    <row r="195" spans="1:6">
      <c r="A195" s="6" t="str">
        <f t="shared" si="14"/>
        <v/>
      </c>
      <c r="B195" s="6" t="str">
        <f>IF(A195="","",B194+1-1)</f>
        <v/>
      </c>
      <c r="C195" s="47" t="str">
        <f t="shared" si="11"/>
        <v/>
      </c>
      <c r="D195" s="8" t="str">
        <f t="shared" si="12"/>
        <v/>
      </c>
      <c r="E195" s="8" t="str">
        <f t="shared" si="10"/>
        <v/>
      </c>
      <c r="F195" s="8" t="str">
        <f t="shared" si="13"/>
        <v/>
      </c>
    </row>
    <row r="196" spans="1:6">
      <c r="A196" s="6" t="str">
        <f t="shared" si="14"/>
        <v/>
      </c>
      <c r="B196" s="6" t="str">
        <f>IF(A196="","",B195+1)</f>
        <v/>
      </c>
      <c r="C196" s="47" t="str">
        <f t="shared" si="11"/>
        <v/>
      </c>
      <c r="D196" s="8" t="str">
        <f t="shared" si="12"/>
        <v/>
      </c>
      <c r="E196" s="8" t="str">
        <f t="shared" si="10"/>
        <v/>
      </c>
      <c r="F196" s="8" t="str">
        <f t="shared" si="13"/>
        <v/>
      </c>
    </row>
    <row r="197" spans="1:6">
      <c r="A197" s="6" t="str">
        <f t="shared" si="14"/>
        <v/>
      </c>
      <c r="B197" s="6" t="str">
        <f>IF(A197="","",B196+1-1)</f>
        <v/>
      </c>
      <c r="C197" s="47" t="str">
        <f t="shared" si="11"/>
        <v/>
      </c>
      <c r="D197" s="8" t="str">
        <f t="shared" si="12"/>
        <v/>
      </c>
      <c r="E197" s="8" t="str">
        <f t="shared" si="10"/>
        <v/>
      </c>
      <c r="F197" s="8" t="str">
        <f t="shared" si="13"/>
        <v/>
      </c>
    </row>
    <row r="198" spans="1:6">
      <c r="A198" s="6" t="str">
        <f t="shared" si="14"/>
        <v/>
      </c>
      <c r="B198" s="6" t="str">
        <f>IF(A198="","",B197+1-1)</f>
        <v/>
      </c>
      <c r="C198" s="47" t="str">
        <f t="shared" si="11"/>
        <v/>
      </c>
      <c r="D198" s="8" t="str">
        <f t="shared" si="12"/>
        <v/>
      </c>
      <c r="E198" s="8" t="str">
        <f t="shared" si="10"/>
        <v/>
      </c>
      <c r="F198" s="8" t="str">
        <f t="shared" si="13"/>
        <v/>
      </c>
    </row>
    <row r="199" spans="1:6">
      <c r="A199" s="6" t="str">
        <f t="shared" si="14"/>
        <v/>
      </c>
      <c r="B199" s="6" t="str">
        <f>IF(A199="","",B198+1)</f>
        <v/>
      </c>
      <c r="C199" s="47" t="str">
        <f t="shared" si="11"/>
        <v/>
      </c>
      <c r="D199" s="8" t="str">
        <f t="shared" si="12"/>
        <v/>
      </c>
      <c r="E199" s="8" t="str">
        <f t="shared" si="10"/>
        <v/>
      </c>
      <c r="F199" s="8" t="str">
        <f t="shared" si="13"/>
        <v/>
      </c>
    </row>
    <row r="200" spans="1:6">
      <c r="A200" s="6" t="str">
        <f t="shared" si="14"/>
        <v/>
      </c>
      <c r="B200" s="6" t="str">
        <f>IF(A200="","",B199+1-1)</f>
        <v/>
      </c>
      <c r="C200" s="47" t="str">
        <f t="shared" si="11"/>
        <v/>
      </c>
      <c r="D200" s="8" t="str">
        <f t="shared" si="12"/>
        <v/>
      </c>
      <c r="E200" s="8" t="str">
        <f t="shared" si="10"/>
        <v/>
      </c>
      <c r="F200" s="8" t="str">
        <f t="shared" si="13"/>
        <v/>
      </c>
    </row>
    <row r="201" spans="1:6">
      <c r="A201" s="6" t="str">
        <f t="shared" si="14"/>
        <v/>
      </c>
      <c r="B201" s="6" t="str">
        <f>IF(A201="","",B200+1-1)</f>
        <v/>
      </c>
      <c r="C201" s="47" t="str">
        <f t="shared" si="11"/>
        <v/>
      </c>
      <c r="D201" s="8" t="str">
        <f t="shared" si="12"/>
        <v/>
      </c>
      <c r="E201" s="8" t="str">
        <f t="shared" si="10"/>
        <v/>
      </c>
      <c r="F201" s="8" t="str">
        <f t="shared" si="13"/>
        <v/>
      </c>
    </row>
    <row r="202" spans="1:6">
      <c r="A202" s="6" t="str">
        <f t="shared" si="14"/>
        <v/>
      </c>
      <c r="B202" s="6" t="str">
        <f>IF(A202="","",B201+1)</f>
        <v/>
      </c>
      <c r="C202" s="47" t="str">
        <f t="shared" si="11"/>
        <v/>
      </c>
      <c r="D202" s="8" t="str">
        <f t="shared" si="12"/>
        <v/>
      </c>
      <c r="E202" s="8" t="str">
        <f t="shared" ref="E202:E265" si="15">IF(D202="","",ROUND(F202-D202,2))</f>
        <v/>
      </c>
      <c r="F202" s="8" t="str">
        <f t="shared" si="13"/>
        <v/>
      </c>
    </row>
    <row r="203" spans="1:6">
      <c r="A203" s="6" t="str">
        <f t="shared" si="14"/>
        <v/>
      </c>
      <c r="B203" s="6" t="str">
        <f>IF(A203="","",B202+1-1)</f>
        <v/>
      </c>
      <c r="C203" s="47" t="str">
        <f t="shared" ref="C203:C266" si="16">IF(OR(C202="",C202=0),"",IF(AND(C202-E202=0,F202=0),"",ROUND(C202-E202,2)))</f>
        <v/>
      </c>
      <c r="D203" s="8" t="str">
        <f t="shared" ref="D203:D266" si="17">IF(OR(C203="",C203=0),"",IF(AND(B203=B202,C203&gt;0),D202,ROUND(C203*p0,2)))</f>
        <v/>
      </c>
      <c r="E203" s="8" t="str">
        <f t="shared" si="15"/>
        <v/>
      </c>
      <c r="F203" s="8" t="str">
        <f t="shared" ref="F203:F266" si="18">IF(OR(C203="",C203=0),"",IF(C203+D203&gt;A,A,C203+D203))</f>
        <v/>
      </c>
    </row>
    <row r="204" spans="1:6">
      <c r="A204" s="6" t="str">
        <f t="shared" ref="A204:A267" si="19">IF(OR(AND(F203&lt;A,F202&lt;A),F203=""),"",A203+1)</f>
        <v/>
      </c>
      <c r="B204" s="6" t="str">
        <f>IF(A204="","",B203+1-1)</f>
        <v/>
      </c>
      <c r="C204" s="47" t="str">
        <f t="shared" si="16"/>
        <v/>
      </c>
      <c r="D204" s="8" t="str">
        <f t="shared" si="17"/>
        <v/>
      </c>
      <c r="E204" s="8" t="str">
        <f t="shared" si="15"/>
        <v/>
      </c>
      <c r="F204" s="8" t="str">
        <f t="shared" si="18"/>
        <v/>
      </c>
    </row>
    <row r="205" spans="1:6">
      <c r="A205" s="6" t="str">
        <f t="shared" si="19"/>
        <v/>
      </c>
      <c r="B205" s="6" t="str">
        <f>IF(A205="","",B204+1)</f>
        <v/>
      </c>
      <c r="C205" s="47" t="str">
        <f t="shared" si="16"/>
        <v/>
      </c>
      <c r="D205" s="8" t="str">
        <f t="shared" si="17"/>
        <v/>
      </c>
      <c r="E205" s="8" t="str">
        <f t="shared" si="15"/>
        <v/>
      </c>
      <c r="F205" s="8" t="str">
        <f t="shared" si="18"/>
        <v/>
      </c>
    </row>
    <row r="206" spans="1:6">
      <c r="A206" s="6" t="str">
        <f t="shared" si="19"/>
        <v/>
      </c>
      <c r="B206" s="6" t="str">
        <f>IF(A206="","",B205+1-1)</f>
        <v/>
      </c>
      <c r="C206" s="47" t="str">
        <f t="shared" si="16"/>
        <v/>
      </c>
      <c r="D206" s="8" t="str">
        <f t="shared" si="17"/>
        <v/>
      </c>
      <c r="E206" s="8" t="str">
        <f t="shared" si="15"/>
        <v/>
      </c>
      <c r="F206" s="8" t="str">
        <f t="shared" si="18"/>
        <v/>
      </c>
    </row>
    <row r="207" spans="1:6">
      <c r="A207" s="6" t="str">
        <f t="shared" si="19"/>
        <v/>
      </c>
      <c r="B207" s="6" t="str">
        <f>IF(A207="","",B206+1-1)</f>
        <v/>
      </c>
      <c r="C207" s="47" t="str">
        <f t="shared" si="16"/>
        <v/>
      </c>
      <c r="D207" s="8" t="str">
        <f t="shared" si="17"/>
        <v/>
      </c>
      <c r="E207" s="8" t="str">
        <f t="shared" si="15"/>
        <v/>
      </c>
      <c r="F207" s="8" t="str">
        <f t="shared" si="18"/>
        <v/>
      </c>
    </row>
    <row r="208" spans="1:6">
      <c r="A208" s="6" t="str">
        <f t="shared" si="19"/>
        <v/>
      </c>
      <c r="B208" s="6" t="str">
        <f>IF(A208="","",B207+1)</f>
        <v/>
      </c>
      <c r="C208" s="47" t="str">
        <f t="shared" si="16"/>
        <v/>
      </c>
      <c r="D208" s="8" t="str">
        <f t="shared" si="17"/>
        <v/>
      </c>
      <c r="E208" s="8" t="str">
        <f t="shared" si="15"/>
        <v/>
      </c>
      <c r="F208" s="8" t="str">
        <f t="shared" si="18"/>
        <v/>
      </c>
    </row>
    <row r="209" spans="1:6">
      <c r="A209" s="6" t="str">
        <f t="shared" si="19"/>
        <v/>
      </c>
      <c r="B209" s="6" t="str">
        <f>IF(A209="","",B208+1-1)</f>
        <v/>
      </c>
      <c r="C209" s="47" t="str">
        <f t="shared" si="16"/>
        <v/>
      </c>
      <c r="D209" s="8" t="str">
        <f t="shared" si="17"/>
        <v/>
      </c>
      <c r="E209" s="8" t="str">
        <f t="shared" si="15"/>
        <v/>
      </c>
      <c r="F209" s="8" t="str">
        <f t="shared" si="18"/>
        <v/>
      </c>
    </row>
    <row r="210" spans="1:6">
      <c r="A210" s="6" t="str">
        <f t="shared" si="19"/>
        <v/>
      </c>
      <c r="B210" s="6" t="str">
        <f>IF(A210="","",B209+1-1)</f>
        <v/>
      </c>
      <c r="C210" s="47" t="str">
        <f t="shared" si="16"/>
        <v/>
      </c>
      <c r="D210" s="8" t="str">
        <f t="shared" si="17"/>
        <v/>
      </c>
      <c r="E210" s="8" t="str">
        <f t="shared" si="15"/>
        <v/>
      </c>
      <c r="F210" s="8" t="str">
        <f t="shared" si="18"/>
        <v/>
      </c>
    </row>
    <row r="211" spans="1:6">
      <c r="A211" s="6" t="str">
        <f t="shared" si="19"/>
        <v/>
      </c>
      <c r="B211" s="6" t="str">
        <f>IF(A211="","",B210+1)</f>
        <v/>
      </c>
      <c r="C211" s="47" t="str">
        <f t="shared" si="16"/>
        <v/>
      </c>
      <c r="D211" s="8" t="str">
        <f t="shared" si="17"/>
        <v/>
      </c>
      <c r="E211" s="8" t="str">
        <f t="shared" si="15"/>
        <v/>
      </c>
      <c r="F211" s="8" t="str">
        <f t="shared" si="18"/>
        <v/>
      </c>
    </row>
    <row r="212" spans="1:6">
      <c r="A212" s="6" t="str">
        <f t="shared" si="19"/>
        <v/>
      </c>
      <c r="B212" s="6" t="str">
        <f>IF(A212="","",B211+1-1)</f>
        <v/>
      </c>
      <c r="C212" s="47" t="str">
        <f t="shared" si="16"/>
        <v/>
      </c>
      <c r="D212" s="8" t="str">
        <f t="shared" si="17"/>
        <v/>
      </c>
      <c r="E212" s="8" t="str">
        <f t="shared" si="15"/>
        <v/>
      </c>
      <c r="F212" s="8" t="str">
        <f t="shared" si="18"/>
        <v/>
      </c>
    </row>
    <row r="213" spans="1:6">
      <c r="A213" s="6" t="str">
        <f t="shared" si="19"/>
        <v/>
      </c>
      <c r="B213" s="6" t="str">
        <f>IF(A213="","",B212+1-1)</f>
        <v/>
      </c>
      <c r="C213" s="47" t="str">
        <f t="shared" si="16"/>
        <v/>
      </c>
      <c r="D213" s="8" t="str">
        <f t="shared" si="17"/>
        <v/>
      </c>
      <c r="E213" s="8" t="str">
        <f t="shared" si="15"/>
        <v/>
      </c>
      <c r="F213" s="8" t="str">
        <f t="shared" si="18"/>
        <v/>
      </c>
    </row>
    <row r="214" spans="1:6">
      <c r="A214" s="6" t="str">
        <f t="shared" si="19"/>
        <v/>
      </c>
      <c r="B214" s="6" t="str">
        <f>IF(A214="","",B213+1)</f>
        <v/>
      </c>
      <c r="C214" s="47" t="str">
        <f t="shared" si="16"/>
        <v/>
      </c>
      <c r="D214" s="8" t="str">
        <f t="shared" si="17"/>
        <v/>
      </c>
      <c r="E214" s="8" t="str">
        <f t="shared" si="15"/>
        <v/>
      </c>
      <c r="F214" s="8" t="str">
        <f t="shared" si="18"/>
        <v/>
      </c>
    </row>
    <row r="215" spans="1:6">
      <c r="A215" s="6" t="str">
        <f t="shared" si="19"/>
        <v/>
      </c>
      <c r="B215" s="6" t="str">
        <f>IF(A215="","",B214+1-1)</f>
        <v/>
      </c>
      <c r="C215" s="47" t="str">
        <f t="shared" si="16"/>
        <v/>
      </c>
      <c r="D215" s="8" t="str">
        <f t="shared" si="17"/>
        <v/>
      </c>
      <c r="E215" s="8" t="str">
        <f t="shared" si="15"/>
        <v/>
      </c>
      <c r="F215" s="8" t="str">
        <f t="shared" si="18"/>
        <v/>
      </c>
    </row>
    <row r="216" spans="1:6">
      <c r="A216" s="6" t="str">
        <f t="shared" si="19"/>
        <v/>
      </c>
      <c r="B216" s="6" t="str">
        <f>IF(A216="","",B215+1-1)</f>
        <v/>
      </c>
      <c r="C216" s="47" t="str">
        <f t="shared" si="16"/>
        <v/>
      </c>
      <c r="D216" s="8" t="str">
        <f t="shared" si="17"/>
        <v/>
      </c>
      <c r="E216" s="8" t="str">
        <f t="shared" si="15"/>
        <v/>
      </c>
      <c r="F216" s="8" t="str">
        <f t="shared" si="18"/>
        <v/>
      </c>
    </row>
    <row r="217" spans="1:6">
      <c r="A217" s="6" t="str">
        <f t="shared" si="19"/>
        <v/>
      </c>
      <c r="B217" s="6" t="str">
        <f>IF(A217="","",B216+1)</f>
        <v/>
      </c>
      <c r="C217" s="47" t="str">
        <f t="shared" si="16"/>
        <v/>
      </c>
      <c r="D217" s="8" t="str">
        <f t="shared" si="17"/>
        <v/>
      </c>
      <c r="E217" s="8" t="str">
        <f t="shared" si="15"/>
        <v/>
      </c>
      <c r="F217" s="8" t="str">
        <f t="shared" si="18"/>
        <v/>
      </c>
    </row>
    <row r="218" spans="1:6">
      <c r="A218" s="6" t="str">
        <f t="shared" si="19"/>
        <v/>
      </c>
      <c r="B218" s="6" t="str">
        <f>IF(A218="","",B217+1-1)</f>
        <v/>
      </c>
      <c r="C218" s="47" t="str">
        <f t="shared" si="16"/>
        <v/>
      </c>
      <c r="D218" s="8" t="str">
        <f t="shared" si="17"/>
        <v/>
      </c>
      <c r="E218" s="8" t="str">
        <f t="shared" si="15"/>
        <v/>
      </c>
      <c r="F218" s="8" t="str">
        <f t="shared" si="18"/>
        <v/>
      </c>
    </row>
    <row r="219" spans="1:6">
      <c r="A219" s="6" t="str">
        <f t="shared" si="19"/>
        <v/>
      </c>
      <c r="B219" s="6" t="str">
        <f>IF(A219="","",B218+1-1)</f>
        <v/>
      </c>
      <c r="C219" s="47" t="str">
        <f t="shared" si="16"/>
        <v/>
      </c>
      <c r="D219" s="8" t="str">
        <f t="shared" si="17"/>
        <v/>
      </c>
      <c r="E219" s="8" t="str">
        <f t="shared" si="15"/>
        <v/>
      </c>
      <c r="F219" s="8" t="str">
        <f t="shared" si="18"/>
        <v/>
      </c>
    </row>
    <row r="220" spans="1:6">
      <c r="A220" s="6" t="str">
        <f t="shared" si="19"/>
        <v/>
      </c>
      <c r="B220" s="6" t="str">
        <f>IF(A220="","",B219+1)</f>
        <v/>
      </c>
      <c r="C220" s="47" t="str">
        <f t="shared" si="16"/>
        <v/>
      </c>
      <c r="D220" s="8" t="str">
        <f t="shared" si="17"/>
        <v/>
      </c>
      <c r="E220" s="8" t="str">
        <f t="shared" si="15"/>
        <v/>
      </c>
      <c r="F220" s="8" t="str">
        <f t="shared" si="18"/>
        <v/>
      </c>
    </row>
    <row r="221" spans="1:6">
      <c r="A221" s="6" t="str">
        <f t="shared" si="19"/>
        <v/>
      </c>
      <c r="B221" s="6" t="str">
        <f>IF(A221="","",B220+1-1)</f>
        <v/>
      </c>
      <c r="C221" s="47" t="str">
        <f t="shared" si="16"/>
        <v/>
      </c>
      <c r="D221" s="8" t="str">
        <f t="shared" si="17"/>
        <v/>
      </c>
      <c r="E221" s="8" t="str">
        <f t="shared" si="15"/>
        <v/>
      </c>
      <c r="F221" s="8" t="str">
        <f t="shared" si="18"/>
        <v/>
      </c>
    </row>
    <row r="222" spans="1:6">
      <c r="A222" s="6" t="str">
        <f t="shared" si="19"/>
        <v/>
      </c>
      <c r="B222" s="6" t="str">
        <f>IF(A222="","",B221+1-1)</f>
        <v/>
      </c>
      <c r="C222" s="47" t="str">
        <f t="shared" si="16"/>
        <v/>
      </c>
      <c r="D222" s="8" t="str">
        <f t="shared" si="17"/>
        <v/>
      </c>
      <c r="E222" s="8" t="str">
        <f t="shared" si="15"/>
        <v/>
      </c>
      <c r="F222" s="8" t="str">
        <f t="shared" si="18"/>
        <v/>
      </c>
    </row>
    <row r="223" spans="1:6">
      <c r="A223" s="6" t="str">
        <f t="shared" si="19"/>
        <v/>
      </c>
      <c r="B223" s="6" t="str">
        <f>IF(A223="","",B222+1)</f>
        <v/>
      </c>
      <c r="C223" s="47" t="str">
        <f t="shared" si="16"/>
        <v/>
      </c>
      <c r="D223" s="8" t="str">
        <f t="shared" si="17"/>
        <v/>
      </c>
      <c r="E223" s="8" t="str">
        <f t="shared" si="15"/>
        <v/>
      </c>
      <c r="F223" s="8" t="str">
        <f t="shared" si="18"/>
        <v/>
      </c>
    </row>
    <row r="224" spans="1:6">
      <c r="A224" s="6" t="str">
        <f t="shared" si="19"/>
        <v/>
      </c>
      <c r="B224" s="6" t="str">
        <f>IF(A224="","",B223+1-1)</f>
        <v/>
      </c>
      <c r="C224" s="47" t="str">
        <f t="shared" si="16"/>
        <v/>
      </c>
      <c r="D224" s="8" t="str">
        <f t="shared" si="17"/>
        <v/>
      </c>
      <c r="E224" s="8" t="str">
        <f t="shared" si="15"/>
        <v/>
      </c>
      <c r="F224" s="8" t="str">
        <f t="shared" si="18"/>
        <v/>
      </c>
    </row>
    <row r="225" spans="1:6">
      <c r="A225" s="6" t="str">
        <f t="shared" si="19"/>
        <v/>
      </c>
      <c r="B225" s="6" t="str">
        <f>IF(A225="","",B224+1-1)</f>
        <v/>
      </c>
      <c r="C225" s="47" t="str">
        <f t="shared" si="16"/>
        <v/>
      </c>
      <c r="D225" s="8" t="str">
        <f t="shared" si="17"/>
        <v/>
      </c>
      <c r="E225" s="8" t="str">
        <f t="shared" si="15"/>
        <v/>
      </c>
      <c r="F225" s="8" t="str">
        <f t="shared" si="18"/>
        <v/>
      </c>
    </row>
    <row r="226" spans="1:6">
      <c r="A226" s="6" t="str">
        <f t="shared" si="19"/>
        <v/>
      </c>
      <c r="B226" s="6" t="str">
        <f>IF(A226="","",B225+1)</f>
        <v/>
      </c>
      <c r="C226" s="47" t="str">
        <f t="shared" si="16"/>
        <v/>
      </c>
      <c r="D226" s="8" t="str">
        <f t="shared" si="17"/>
        <v/>
      </c>
      <c r="E226" s="8" t="str">
        <f t="shared" si="15"/>
        <v/>
      </c>
      <c r="F226" s="8" t="str">
        <f t="shared" si="18"/>
        <v/>
      </c>
    </row>
    <row r="227" spans="1:6">
      <c r="A227" s="6" t="str">
        <f t="shared" si="19"/>
        <v/>
      </c>
      <c r="B227" s="6" t="str">
        <f>IF(A227="","",B226+1-1)</f>
        <v/>
      </c>
      <c r="C227" s="47" t="str">
        <f t="shared" si="16"/>
        <v/>
      </c>
      <c r="D227" s="8" t="str">
        <f t="shared" si="17"/>
        <v/>
      </c>
      <c r="E227" s="8" t="str">
        <f t="shared" si="15"/>
        <v/>
      </c>
      <c r="F227" s="8" t="str">
        <f t="shared" si="18"/>
        <v/>
      </c>
    </row>
    <row r="228" spans="1:6">
      <c r="A228" s="6" t="str">
        <f t="shared" si="19"/>
        <v/>
      </c>
      <c r="B228" s="6" t="str">
        <f>IF(A228="","",B227+1-1)</f>
        <v/>
      </c>
      <c r="C228" s="47" t="str">
        <f t="shared" si="16"/>
        <v/>
      </c>
      <c r="D228" s="8" t="str">
        <f t="shared" si="17"/>
        <v/>
      </c>
      <c r="E228" s="8" t="str">
        <f t="shared" si="15"/>
        <v/>
      </c>
      <c r="F228" s="8" t="str">
        <f t="shared" si="18"/>
        <v/>
      </c>
    </row>
    <row r="229" spans="1:6">
      <c r="A229" s="6" t="str">
        <f t="shared" si="19"/>
        <v/>
      </c>
      <c r="B229" s="6" t="str">
        <f>IF(A229="","",B228+1)</f>
        <v/>
      </c>
      <c r="C229" s="47" t="str">
        <f t="shared" si="16"/>
        <v/>
      </c>
      <c r="D229" s="8" t="str">
        <f t="shared" si="17"/>
        <v/>
      </c>
      <c r="E229" s="8" t="str">
        <f t="shared" si="15"/>
        <v/>
      </c>
      <c r="F229" s="8" t="str">
        <f t="shared" si="18"/>
        <v/>
      </c>
    </row>
    <row r="230" spans="1:6">
      <c r="A230" s="6" t="str">
        <f t="shared" si="19"/>
        <v/>
      </c>
      <c r="B230" s="6" t="str">
        <f>IF(A230="","",B229+1-1)</f>
        <v/>
      </c>
      <c r="C230" s="47" t="str">
        <f t="shared" si="16"/>
        <v/>
      </c>
      <c r="D230" s="8" t="str">
        <f t="shared" si="17"/>
        <v/>
      </c>
      <c r="E230" s="8" t="str">
        <f t="shared" si="15"/>
        <v/>
      </c>
      <c r="F230" s="8" t="str">
        <f t="shared" si="18"/>
        <v/>
      </c>
    </row>
    <row r="231" spans="1:6">
      <c r="A231" s="6" t="str">
        <f t="shared" si="19"/>
        <v/>
      </c>
      <c r="B231" s="6" t="str">
        <f>IF(A231="","",B230+1-1)</f>
        <v/>
      </c>
      <c r="C231" s="47" t="str">
        <f t="shared" si="16"/>
        <v/>
      </c>
      <c r="D231" s="8" t="str">
        <f t="shared" si="17"/>
        <v/>
      </c>
      <c r="E231" s="8" t="str">
        <f t="shared" si="15"/>
        <v/>
      </c>
      <c r="F231" s="8" t="str">
        <f t="shared" si="18"/>
        <v/>
      </c>
    </row>
    <row r="232" spans="1:6">
      <c r="A232" s="6" t="str">
        <f t="shared" si="19"/>
        <v/>
      </c>
      <c r="B232" s="6" t="str">
        <f>IF(A232="","",B231+1)</f>
        <v/>
      </c>
      <c r="C232" s="47" t="str">
        <f t="shared" si="16"/>
        <v/>
      </c>
      <c r="D232" s="8" t="str">
        <f t="shared" si="17"/>
        <v/>
      </c>
      <c r="E232" s="8" t="str">
        <f t="shared" si="15"/>
        <v/>
      </c>
      <c r="F232" s="8" t="str">
        <f t="shared" si="18"/>
        <v/>
      </c>
    </row>
    <row r="233" spans="1:6">
      <c r="A233" s="6" t="str">
        <f t="shared" si="19"/>
        <v/>
      </c>
      <c r="B233" s="6" t="str">
        <f>IF(A233="","",B232+1-1)</f>
        <v/>
      </c>
      <c r="C233" s="47" t="str">
        <f t="shared" si="16"/>
        <v/>
      </c>
      <c r="D233" s="8" t="str">
        <f t="shared" si="17"/>
        <v/>
      </c>
      <c r="E233" s="8" t="str">
        <f t="shared" si="15"/>
        <v/>
      </c>
      <c r="F233" s="8" t="str">
        <f t="shared" si="18"/>
        <v/>
      </c>
    </row>
    <row r="234" spans="1:6">
      <c r="A234" s="6" t="str">
        <f t="shared" si="19"/>
        <v/>
      </c>
      <c r="B234" s="6" t="str">
        <f>IF(A234="","",B233+1-1)</f>
        <v/>
      </c>
      <c r="C234" s="47" t="str">
        <f t="shared" si="16"/>
        <v/>
      </c>
      <c r="D234" s="8" t="str">
        <f t="shared" si="17"/>
        <v/>
      </c>
      <c r="E234" s="8" t="str">
        <f t="shared" si="15"/>
        <v/>
      </c>
      <c r="F234" s="8" t="str">
        <f t="shared" si="18"/>
        <v/>
      </c>
    </row>
    <row r="235" spans="1:6">
      <c r="A235" s="6" t="str">
        <f t="shared" si="19"/>
        <v/>
      </c>
      <c r="B235" s="6" t="str">
        <f>IF(A235="","",B234+1)</f>
        <v/>
      </c>
      <c r="C235" s="47" t="str">
        <f t="shared" si="16"/>
        <v/>
      </c>
      <c r="D235" s="8" t="str">
        <f t="shared" si="17"/>
        <v/>
      </c>
      <c r="E235" s="8" t="str">
        <f t="shared" si="15"/>
        <v/>
      </c>
      <c r="F235" s="8" t="str">
        <f t="shared" si="18"/>
        <v/>
      </c>
    </row>
    <row r="236" spans="1:6">
      <c r="A236" s="6" t="str">
        <f t="shared" si="19"/>
        <v/>
      </c>
      <c r="B236" s="6" t="str">
        <f>IF(A236="","",B235+1-1)</f>
        <v/>
      </c>
      <c r="C236" s="47" t="str">
        <f t="shared" si="16"/>
        <v/>
      </c>
      <c r="D236" s="8" t="str">
        <f t="shared" si="17"/>
        <v/>
      </c>
      <c r="E236" s="8" t="str">
        <f t="shared" si="15"/>
        <v/>
      </c>
      <c r="F236" s="8" t="str">
        <f t="shared" si="18"/>
        <v/>
      </c>
    </row>
    <row r="237" spans="1:6">
      <c r="A237" s="6" t="str">
        <f t="shared" si="19"/>
        <v/>
      </c>
      <c r="B237" s="6" t="str">
        <f>IF(A237="","",B236+1-1)</f>
        <v/>
      </c>
      <c r="C237" s="47" t="str">
        <f t="shared" si="16"/>
        <v/>
      </c>
      <c r="D237" s="8" t="str">
        <f t="shared" si="17"/>
        <v/>
      </c>
      <c r="E237" s="8" t="str">
        <f t="shared" si="15"/>
        <v/>
      </c>
      <c r="F237" s="8" t="str">
        <f t="shared" si="18"/>
        <v/>
      </c>
    </row>
    <row r="238" spans="1:6">
      <c r="A238" s="6" t="str">
        <f t="shared" si="19"/>
        <v/>
      </c>
      <c r="B238" s="6" t="str">
        <f>IF(A238="","",B237+1)</f>
        <v/>
      </c>
      <c r="C238" s="47" t="str">
        <f t="shared" si="16"/>
        <v/>
      </c>
      <c r="D238" s="8" t="str">
        <f t="shared" si="17"/>
        <v/>
      </c>
      <c r="E238" s="8" t="str">
        <f t="shared" si="15"/>
        <v/>
      </c>
      <c r="F238" s="8" t="str">
        <f t="shared" si="18"/>
        <v/>
      </c>
    </row>
    <row r="239" spans="1:6">
      <c r="A239" s="6" t="str">
        <f t="shared" si="19"/>
        <v/>
      </c>
      <c r="B239" s="6" t="str">
        <f>IF(A239="","",B238+1-1)</f>
        <v/>
      </c>
      <c r="C239" s="47" t="str">
        <f t="shared" si="16"/>
        <v/>
      </c>
      <c r="D239" s="8" t="str">
        <f t="shared" si="17"/>
        <v/>
      </c>
      <c r="E239" s="8" t="str">
        <f t="shared" si="15"/>
        <v/>
      </c>
      <c r="F239" s="8" t="str">
        <f t="shared" si="18"/>
        <v/>
      </c>
    </row>
    <row r="240" spans="1:6">
      <c r="A240" s="6" t="str">
        <f t="shared" si="19"/>
        <v/>
      </c>
      <c r="B240" s="6" t="str">
        <f>IF(A240="","",B239+1-1)</f>
        <v/>
      </c>
      <c r="C240" s="47" t="str">
        <f t="shared" si="16"/>
        <v/>
      </c>
      <c r="D240" s="8" t="str">
        <f t="shared" si="17"/>
        <v/>
      </c>
      <c r="E240" s="8" t="str">
        <f t="shared" si="15"/>
        <v/>
      </c>
      <c r="F240" s="8" t="str">
        <f t="shared" si="18"/>
        <v/>
      </c>
    </row>
    <row r="241" spans="1:6">
      <c r="A241" s="6" t="str">
        <f t="shared" si="19"/>
        <v/>
      </c>
      <c r="B241" s="6" t="str">
        <f>IF(A241="","",B240+1)</f>
        <v/>
      </c>
      <c r="C241" s="47" t="str">
        <f t="shared" si="16"/>
        <v/>
      </c>
      <c r="D241" s="8" t="str">
        <f t="shared" si="17"/>
        <v/>
      </c>
      <c r="E241" s="8" t="str">
        <f t="shared" si="15"/>
        <v/>
      </c>
      <c r="F241" s="8" t="str">
        <f t="shared" si="18"/>
        <v/>
      </c>
    </row>
    <row r="242" spans="1:6">
      <c r="A242" s="6" t="str">
        <f t="shared" si="19"/>
        <v/>
      </c>
      <c r="B242" s="6" t="str">
        <f>IF(A242="","",B241+1-1)</f>
        <v/>
      </c>
      <c r="C242" s="47" t="str">
        <f t="shared" si="16"/>
        <v/>
      </c>
      <c r="D242" s="8" t="str">
        <f t="shared" si="17"/>
        <v/>
      </c>
      <c r="E242" s="8" t="str">
        <f t="shared" si="15"/>
        <v/>
      </c>
      <c r="F242" s="8" t="str">
        <f t="shared" si="18"/>
        <v/>
      </c>
    </row>
    <row r="243" spans="1:6">
      <c r="A243" s="6" t="str">
        <f t="shared" si="19"/>
        <v/>
      </c>
      <c r="B243" s="6" t="str">
        <f>IF(A243="","",B242+1-1)</f>
        <v/>
      </c>
      <c r="C243" s="47" t="str">
        <f t="shared" si="16"/>
        <v/>
      </c>
      <c r="D243" s="8" t="str">
        <f t="shared" si="17"/>
        <v/>
      </c>
      <c r="E243" s="8" t="str">
        <f t="shared" si="15"/>
        <v/>
      </c>
      <c r="F243" s="8" t="str">
        <f t="shared" si="18"/>
        <v/>
      </c>
    </row>
    <row r="244" spans="1:6">
      <c r="A244" s="6" t="str">
        <f t="shared" si="19"/>
        <v/>
      </c>
      <c r="B244" s="6" t="str">
        <f>IF(A244="","",B243+1)</f>
        <v/>
      </c>
      <c r="C244" s="47" t="str">
        <f t="shared" si="16"/>
        <v/>
      </c>
      <c r="D244" s="8" t="str">
        <f t="shared" si="17"/>
        <v/>
      </c>
      <c r="E244" s="8" t="str">
        <f t="shared" si="15"/>
        <v/>
      </c>
      <c r="F244" s="8" t="str">
        <f t="shared" si="18"/>
        <v/>
      </c>
    </row>
    <row r="245" spans="1:6">
      <c r="A245" s="6" t="str">
        <f t="shared" si="19"/>
        <v/>
      </c>
      <c r="B245" s="6" t="str">
        <f>IF(A245="","",B244+1-1)</f>
        <v/>
      </c>
      <c r="C245" s="47" t="str">
        <f t="shared" si="16"/>
        <v/>
      </c>
      <c r="D245" s="8" t="str">
        <f t="shared" si="17"/>
        <v/>
      </c>
      <c r="E245" s="8" t="str">
        <f t="shared" si="15"/>
        <v/>
      </c>
      <c r="F245" s="8" t="str">
        <f t="shared" si="18"/>
        <v/>
      </c>
    </row>
    <row r="246" spans="1:6">
      <c r="A246" s="6" t="str">
        <f t="shared" si="19"/>
        <v/>
      </c>
      <c r="B246" s="6" t="str">
        <f>IF(A246="","",B245+1-1)</f>
        <v/>
      </c>
      <c r="C246" s="47" t="str">
        <f t="shared" si="16"/>
        <v/>
      </c>
      <c r="D246" s="8" t="str">
        <f t="shared" si="17"/>
        <v/>
      </c>
      <c r="E246" s="8" t="str">
        <f t="shared" si="15"/>
        <v/>
      </c>
      <c r="F246" s="8" t="str">
        <f t="shared" si="18"/>
        <v/>
      </c>
    </row>
    <row r="247" spans="1:6">
      <c r="A247" s="6" t="str">
        <f t="shared" si="19"/>
        <v/>
      </c>
      <c r="B247" s="6" t="str">
        <f>IF(A247="","",B246+1)</f>
        <v/>
      </c>
      <c r="C247" s="47" t="str">
        <f t="shared" si="16"/>
        <v/>
      </c>
      <c r="D247" s="8" t="str">
        <f t="shared" si="17"/>
        <v/>
      </c>
      <c r="E247" s="8" t="str">
        <f t="shared" si="15"/>
        <v/>
      </c>
      <c r="F247" s="8" t="str">
        <f t="shared" si="18"/>
        <v/>
      </c>
    </row>
    <row r="248" spans="1:6">
      <c r="A248" s="6" t="str">
        <f t="shared" si="19"/>
        <v/>
      </c>
      <c r="B248" s="6" t="str">
        <f>IF(A248="","",B247+1-1)</f>
        <v/>
      </c>
      <c r="C248" s="47" t="str">
        <f t="shared" si="16"/>
        <v/>
      </c>
      <c r="D248" s="8" t="str">
        <f t="shared" si="17"/>
        <v/>
      </c>
      <c r="E248" s="8" t="str">
        <f t="shared" si="15"/>
        <v/>
      </c>
      <c r="F248" s="8" t="str">
        <f t="shared" si="18"/>
        <v/>
      </c>
    </row>
    <row r="249" spans="1:6">
      <c r="A249" s="6" t="str">
        <f t="shared" si="19"/>
        <v/>
      </c>
      <c r="B249" s="6" t="str">
        <f>IF(A249="","",B248+1-1)</f>
        <v/>
      </c>
      <c r="C249" s="47" t="str">
        <f t="shared" si="16"/>
        <v/>
      </c>
      <c r="D249" s="8" t="str">
        <f t="shared" si="17"/>
        <v/>
      </c>
      <c r="E249" s="8" t="str">
        <f t="shared" si="15"/>
        <v/>
      </c>
      <c r="F249" s="8" t="str">
        <f t="shared" si="18"/>
        <v/>
      </c>
    </row>
    <row r="250" spans="1:6">
      <c r="A250" s="6" t="str">
        <f t="shared" si="19"/>
        <v/>
      </c>
      <c r="B250" s="6" t="str">
        <f>IF(A250="","",B249+1)</f>
        <v/>
      </c>
      <c r="C250" s="47" t="str">
        <f t="shared" si="16"/>
        <v/>
      </c>
      <c r="D250" s="8" t="str">
        <f t="shared" si="17"/>
        <v/>
      </c>
      <c r="E250" s="8" t="str">
        <f t="shared" si="15"/>
        <v/>
      </c>
      <c r="F250" s="8" t="str">
        <f t="shared" si="18"/>
        <v/>
      </c>
    </row>
    <row r="251" spans="1:6">
      <c r="A251" s="6" t="str">
        <f t="shared" si="19"/>
        <v/>
      </c>
      <c r="B251" s="6" t="str">
        <f>IF(A251="","",B250+1-1)</f>
        <v/>
      </c>
      <c r="C251" s="47" t="str">
        <f t="shared" si="16"/>
        <v/>
      </c>
      <c r="D251" s="8" t="str">
        <f t="shared" si="17"/>
        <v/>
      </c>
      <c r="E251" s="8" t="str">
        <f t="shared" si="15"/>
        <v/>
      </c>
      <c r="F251" s="8" t="str">
        <f t="shared" si="18"/>
        <v/>
      </c>
    </row>
    <row r="252" spans="1:6">
      <c r="A252" s="6" t="str">
        <f t="shared" si="19"/>
        <v/>
      </c>
      <c r="B252" s="6" t="str">
        <f>IF(A252="","",B251+1-1)</f>
        <v/>
      </c>
      <c r="C252" s="47" t="str">
        <f t="shared" si="16"/>
        <v/>
      </c>
      <c r="D252" s="8" t="str">
        <f t="shared" si="17"/>
        <v/>
      </c>
      <c r="E252" s="8" t="str">
        <f t="shared" si="15"/>
        <v/>
      </c>
      <c r="F252" s="8" t="str">
        <f t="shared" si="18"/>
        <v/>
      </c>
    </row>
    <row r="253" spans="1:6">
      <c r="A253" s="6" t="str">
        <f t="shared" si="19"/>
        <v/>
      </c>
      <c r="B253" s="6" t="str">
        <f>IF(A253="","",B252+1)</f>
        <v/>
      </c>
      <c r="C253" s="47" t="str">
        <f t="shared" si="16"/>
        <v/>
      </c>
      <c r="D253" s="8" t="str">
        <f t="shared" si="17"/>
        <v/>
      </c>
      <c r="E253" s="8" t="str">
        <f t="shared" si="15"/>
        <v/>
      </c>
      <c r="F253" s="8" t="str">
        <f t="shared" si="18"/>
        <v/>
      </c>
    </row>
    <row r="254" spans="1:6">
      <c r="A254" s="6" t="str">
        <f t="shared" si="19"/>
        <v/>
      </c>
      <c r="B254" s="6" t="str">
        <f>IF(A254="","",B253+1-1)</f>
        <v/>
      </c>
      <c r="C254" s="47" t="str">
        <f t="shared" si="16"/>
        <v/>
      </c>
      <c r="D254" s="8" t="str">
        <f t="shared" si="17"/>
        <v/>
      </c>
      <c r="E254" s="8" t="str">
        <f t="shared" si="15"/>
        <v/>
      </c>
      <c r="F254" s="8" t="str">
        <f t="shared" si="18"/>
        <v/>
      </c>
    </row>
    <row r="255" spans="1:6">
      <c r="A255" s="6" t="str">
        <f t="shared" si="19"/>
        <v/>
      </c>
      <c r="B255" s="6" t="str">
        <f>IF(A255="","",B254+1-1)</f>
        <v/>
      </c>
      <c r="C255" s="47" t="str">
        <f t="shared" si="16"/>
        <v/>
      </c>
      <c r="D255" s="8" t="str">
        <f t="shared" si="17"/>
        <v/>
      </c>
      <c r="E255" s="8" t="str">
        <f t="shared" si="15"/>
        <v/>
      </c>
      <c r="F255" s="8" t="str">
        <f t="shared" si="18"/>
        <v/>
      </c>
    </row>
    <row r="256" spans="1:6">
      <c r="A256" s="6" t="str">
        <f t="shared" si="19"/>
        <v/>
      </c>
      <c r="B256" s="6" t="str">
        <f>IF(A256="","",B255+1)</f>
        <v/>
      </c>
      <c r="C256" s="47" t="str">
        <f t="shared" si="16"/>
        <v/>
      </c>
      <c r="D256" s="8" t="str">
        <f t="shared" si="17"/>
        <v/>
      </c>
      <c r="E256" s="8" t="str">
        <f t="shared" si="15"/>
        <v/>
      </c>
      <c r="F256" s="8" t="str">
        <f t="shared" si="18"/>
        <v/>
      </c>
    </row>
    <row r="257" spans="1:6">
      <c r="A257" s="6" t="str">
        <f t="shared" si="19"/>
        <v/>
      </c>
      <c r="B257" s="6" t="str">
        <f>IF(A257="","",B256+1-1)</f>
        <v/>
      </c>
      <c r="C257" s="47" t="str">
        <f t="shared" si="16"/>
        <v/>
      </c>
      <c r="D257" s="8" t="str">
        <f t="shared" si="17"/>
        <v/>
      </c>
      <c r="E257" s="8" t="str">
        <f t="shared" si="15"/>
        <v/>
      </c>
      <c r="F257" s="8" t="str">
        <f t="shared" si="18"/>
        <v/>
      </c>
    </row>
    <row r="258" spans="1:6">
      <c r="A258" s="6" t="str">
        <f t="shared" si="19"/>
        <v/>
      </c>
      <c r="B258" s="6" t="str">
        <f>IF(A258="","",B257+1-1)</f>
        <v/>
      </c>
      <c r="C258" s="47" t="str">
        <f t="shared" si="16"/>
        <v/>
      </c>
      <c r="D258" s="8" t="str">
        <f t="shared" si="17"/>
        <v/>
      </c>
      <c r="E258" s="8" t="str">
        <f t="shared" si="15"/>
        <v/>
      </c>
      <c r="F258" s="8" t="str">
        <f t="shared" si="18"/>
        <v/>
      </c>
    </row>
    <row r="259" spans="1:6">
      <c r="A259" s="6" t="str">
        <f t="shared" si="19"/>
        <v/>
      </c>
      <c r="B259" s="6" t="str">
        <f>IF(A259="","",B258+1)</f>
        <v/>
      </c>
      <c r="C259" s="47" t="str">
        <f t="shared" si="16"/>
        <v/>
      </c>
      <c r="D259" s="8" t="str">
        <f t="shared" si="17"/>
        <v/>
      </c>
      <c r="E259" s="8" t="str">
        <f t="shared" si="15"/>
        <v/>
      </c>
      <c r="F259" s="8" t="str">
        <f t="shared" si="18"/>
        <v/>
      </c>
    </row>
    <row r="260" spans="1:6">
      <c r="A260" s="6" t="str">
        <f t="shared" si="19"/>
        <v/>
      </c>
      <c r="B260" s="6" t="str">
        <f>IF(A260="","",B259+1-1)</f>
        <v/>
      </c>
      <c r="C260" s="47" t="str">
        <f t="shared" si="16"/>
        <v/>
      </c>
      <c r="D260" s="8" t="str">
        <f t="shared" si="17"/>
        <v/>
      </c>
      <c r="E260" s="8" t="str">
        <f t="shared" si="15"/>
        <v/>
      </c>
      <c r="F260" s="8" t="str">
        <f t="shared" si="18"/>
        <v/>
      </c>
    </row>
    <row r="261" spans="1:6">
      <c r="A261" s="6" t="str">
        <f t="shared" si="19"/>
        <v/>
      </c>
      <c r="B261" s="6" t="str">
        <f>IF(A261="","",B260+1-1)</f>
        <v/>
      </c>
      <c r="C261" s="47" t="str">
        <f t="shared" si="16"/>
        <v/>
      </c>
      <c r="D261" s="8" t="str">
        <f t="shared" si="17"/>
        <v/>
      </c>
      <c r="E261" s="8" t="str">
        <f t="shared" si="15"/>
        <v/>
      </c>
      <c r="F261" s="8" t="str">
        <f t="shared" si="18"/>
        <v/>
      </c>
    </row>
    <row r="262" spans="1:6">
      <c r="A262" s="6" t="str">
        <f t="shared" si="19"/>
        <v/>
      </c>
      <c r="B262" s="6" t="str">
        <f>IF(A262="","",B261+1)</f>
        <v/>
      </c>
      <c r="C262" s="47" t="str">
        <f t="shared" si="16"/>
        <v/>
      </c>
      <c r="D262" s="8" t="str">
        <f t="shared" si="17"/>
        <v/>
      </c>
      <c r="E262" s="8" t="str">
        <f t="shared" si="15"/>
        <v/>
      </c>
      <c r="F262" s="8" t="str">
        <f t="shared" si="18"/>
        <v/>
      </c>
    </row>
    <row r="263" spans="1:6">
      <c r="A263" s="6" t="str">
        <f t="shared" si="19"/>
        <v/>
      </c>
      <c r="B263" s="6" t="str">
        <f>IF(A263="","",B262+1-1)</f>
        <v/>
      </c>
      <c r="C263" s="47" t="str">
        <f t="shared" si="16"/>
        <v/>
      </c>
      <c r="D263" s="8" t="str">
        <f t="shared" si="17"/>
        <v/>
      </c>
      <c r="E263" s="8" t="str">
        <f t="shared" si="15"/>
        <v/>
      </c>
      <c r="F263" s="8" t="str">
        <f t="shared" si="18"/>
        <v/>
      </c>
    </row>
    <row r="264" spans="1:6">
      <c r="A264" s="6" t="str">
        <f t="shared" si="19"/>
        <v/>
      </c>
      <c r="B264" s="6" t="str">
        <f>IF(A264="","",B263+1-1)</f>
        <v/>
      </c>
      <c r="C264" s="47" t="str">
        <f t="shared" si="16"/>
        <v/>
      </c>
      <c r="D264" s="8" t="str">
        <f t="shared" si="17"/>
        <v/>
      </c>
      <c r="E264" s="8" t="str">
        <f t="shared" si="15"/>
        <v/>
      </c>
      <c r="F264" s="8" t="str">
        <f t="shared" si="18"/>
        <v/>
      </c>
    </row>
    <row r="265" spans="1:6">
      <c r="A265" s="6" t="str">
        <f t="shared" si="19"/>
        <v/>
      </c>
      <c r="B265" s="6" t="str">
        <f>IF(A265="","",B264+1)</f>
        <v/>
      </c>
      <c r="C265" s="47" t="str">
        <f t="shared" si="16"/>
        <v/>
      </c>
      <c r="D265" s="8" t="str">
        <f t="shared" si="17"/>
        <v/>
      </c>
      <c r="E265" s="8" t="str">
        <f t="shared" si="15"/>
        <v/>
      </c>
      <c r="F265" s="8" t="str">
        <f t="shared" si="18"/>
        <v/>
      </c>
    </row>
    <row r="266" spans="1:6">
      <c r="A266" s="6" t="str">
        <f t="shared" si="19"/>
        <v/>
      </c>
      <c r="B266" s="6" t="str">
        <f>IF(A266="","",B265+1-1)</f>
        <v/>
      </c>
      <c r="C266" s="47" t="str">
        <f t="shared" si="16"/>
        <v/>
      </c>
      <c r="D266" s="8" t="str">
        <f t="shared" si="17"/>
        <v/>
      </c>
      <c r="E266" s="8" t="str">
        <f t="shared" ref="E266:E329" si="20">IF(D266="","",ROUND(F266-D266,2))</f>
        <v/>
      </c>
      <c r="F266" s="8" t="str">
        <f t="shared" si="18"/>
        <v/>
      </c>
    </row>
    <row r="267" spans="1:6">
      <c r="A267" s="6" t="str">
        <f t="shared" si="19"/>
        <v/>
      </c>
      <c r="B267" s="6" t="str">
        <f>IF(A267="","",B266+1-1)</f>
        <v/>
      </c>
      <c r="C267" s="47" t="str">
        <f t="shared" ref="C267:C330" si="21">IF(OR(C266="",C266=0),"",IF(AND(C266-E266=0,F266=0),"",ROUND(C266-E266,2)))</f>
        <v/>
      </c>
      <c r="D267" s="8" t="str">
        <f t="shared" ref="D267:D330" si="22">IF(OR(C267="",C267=0),"",IF(AND(B267=B266,C267&gt;0),D266,ROUND(C267*p0,2)))</f>
        <v/>
      </c>
      <c r="E267" s="8" t="str">
        <f t="shared" si="20"/>
        <v/>
      </c>
      <c r="F267" s="8" t="str">
        <f t="shared" ref="F267:F330" si="23">IF(OR(C267="",C267=0),"",IF(C267+D267&gt;A,A,C267+D267))</f>
        <v/>
      </c>
    </row>
    <row r="268" spans="1:6">
      <c r="A268" s="6" t="str">
        <f t="shared" ref="A268:A331" si="24">IF(OR(AND(F267&lt;A,F266&lt;A),F267=""),"",A267+1)</f>
        <v/>
      </c>
      <c r="B268" s="6" t="str">
        <f>IF(A268="","",B267+1)</f>
        <v/>
      </c>
      <c r="C268" s="47" t="str">
        <f t="shared" si="21"/>
        <v/>
      </c>
      <c r="D268" s="8" t="str">
        <f t="shared" si="22"/>
        <v/>
      </c>
      <c r="E268" s="8" t="str">
        <f t="shared" si="20"/>
        <v/>
      </c>
      <c r="F268" s="8" t="str">
        <f t="shared" si="23"/>
        <v/>
      </c>
    </row>
    <row r="269" spans="1:6">
      <c r="A269" s="6" t="str">
        <f t="shared" si="24"/>
        <v/>
      </c>
      <c r="B269" s="6" t="str">
        <f>IF(A269="","",B268+1-1)</f>
        <v/>
      </c>
      <c r="C269" s="47" t="str">
        <f t="shared" si="21"/>
        <v/>
      </c>
      <c r="D269" s="8" t="str">
        <f t="shared" si="22"/>
        <v/>
      </c>
      <c r="E269" s="8" t="str">
        <f t="shared" si="20"/>
        <v/>
      </c>
      <c r="F269" s="8" t="str">
        <f t="shared" si="23"/>
        <v/>
      </c>
    </row>
    <row r="270" spans="1:6">
      <c r="A270" s="6" t="str">
        <f t="shared" si="24"/>
        <v/>
      </c>
      <c r="B270" s="6" t="str">
        <f>IF(A270="","",B269+1-1)</f>
        <v/>
      </c>
      <c r="C270" s="47" t="str">
        <f t="shared" si="21"/>
        <v/>
      </c>
      <c r="D270" s="8" t="str">
        <f t="shared" si="22"/>
        <v/>
      </c>
      <c r="E270" s="8" t="str">
        <f t="shared" si="20"/>
        <v/>
      </c>
      <c r="F270" s="8" t="str">
        <f t="shared" si="23"/>
        <v/>
      </c>
    </row>
    <row r="271" spans="1:6">
      <c r="A271" s="6" t="str">
        <f t="shared" si="24"/>
        <v/>
      </c>
      <c r="B271" s="6" t="str">
        <f>IF(A271="","",B270+1)</f>
        <v/>
      </c>
      <c r="C271" s="47" t="str">
        <f t="shared" si="21"/>
        <v/>
      </c>
      <c r="D271" s="8" t="str">
        <f t="shared" si="22"/>
        <v/>
      </c>
      <c r="E271" s="8" t="str">
        <f t="shared" si="20"/>
        <v/>
      </c>
      <c r="F271" s="8" t="str">
        <f t="shared" si="23"/>
        <v/>
      </c>
    </row>
    <row r="272" spans="1:6">
      <c r="A272" s="6" t="str">
        <f t="shared" si="24"/>
        <v/>
      </c>
      <c r="B272" s="6" t="str">
        <f>IF(A272="","",B271+1-1)</f>
        <v/>
      </c>
      <c r="C272" s="47" t="str">
        <f t="shared" si="21"/>
        <v/>
      </c>
      <c r="D272" s="8" t="str">
        <f t="shared" si="22"/>
        <v/>
      </c>
      <c r="E272" s="8" t="str">
        <f t="shared" si="20"/>
        <v/>
      </c>
      <c r="F272" s="8" t="str">
        <f t="shared" si="23"/>
        <v/>
      </c>
    </row>
    <row r="273" spans="1:6">
      <c r="A273" s="6" t="str">
        <f t="shared" si="24"/>
        <v/>
      </c>
      <c r="B273" s="6" t="str">
        <f>IF(A273="","",B272+1-1)</f>
        <v/>
      </c>
      <c r="C273" s="47" t="str">
        <f t="shared" si="21"/>
        <v/>
      </c>
      <c r="D273" s="8" t="str">
        <f t="shared" si="22"/>
        <v/>
      </c>
      <c r="E273" s="8" t="str">
        <f t="shared" si="20"/>
        <v/>
      </c>
      <c r="F273" s="8" t="str">
        <f t="shared" si="23"/>
        <v/>
      </c>
    </row>
    <row r="274" spans="1:6">
      <c r="A274" s="6" t="str">
        <f t="shared" si="24"/>
        <v/>
      </c>
      <c r="B274" s="6" t="str">
        <f>IF(A274="","",B273+1)</f>
        <v/>
      </c>
      <c r="C274" s="47" t="str">
        <f t="shared" si="21"/>
        <v/>
      </c>
      <c r="D274" s="8" t="str">
        <f t="shared" si="22"/>
        <v/>
      </c>
      <c r="E274" s="8" t="str">
        <f t="shared" si="20"/>
        <v/>
      </c>
      <c r="F274" s="8" t="str">
        <f t="shared" si="23"/>
        <v/>
      </c>
    </row>
    <row r="275" spans="1:6">
      <c r="A275" s="6" t="str">
        <f t="shared" si="24"/>
        <v/>
      </c>
      <c r="B275" s="6" t="str">
        <f>IF(A275="","",B274+1-1)</f>
        <v/>
      </c>
      <c r="C275" s="47" t="str">
        <f t="shared" si="21"/>
        <v/>
      </c>
      <c r="D275" s="8" t="str">
        <f t="shared" si="22"/>
        <v/>
      </c>
      <c r="E275" s="8" t="str">
        <f t="shared" si="20"/>
        <v/>
      </c>
      <c r="F275" s="8" t="str">
        <f t="shared" si="23"/>
        <v/>
      </c>
    </row>
    <row r="276" spans="1:6">
      <c r="A276" s="6" t="str">
        <f t="shared" si="24"/>
        <v/>
      </c>
      <c r="B276" s="6" t="str">
        <f>IF(A276="","",B275+1-1)</f>
        <v/>
      </c>
      <c r="C276" s="47" t="str">
        <f t="shared" si="21"/>
        <v/>
      </c>
      <c r="D276" s="8" t="str">
        <f t="shared" si="22"/>
        <v/>
      </c>
      <c r="E276" s="8" t="str">
        <f t="shared" si="20"/>
        <v/>
      </c>
      <c r="F276" s="8" t="str">
        <f t="shared" si="23"/>
        <v/>
      </c>
    </row>
    <row r="277" spans="1:6">
      <c r="A277" s="6" t="str">
        <f t="shared" si="24"/>
        <v/>
      </c>
      <c r="B277" s="6" t="str">
        <f>IF(A277="","",B276+1)</f>
        <v/>
      </c>
      <c r="C277" s="47" t="str">
        <f t="shared" si="21"/>
        <v/>
      </c>
      <c r="D277" s="8" t="str">
        <f t="shared" si="22"/>
        <v/>
      </c>
      <c r="E277" s="8" t="str">
        <f t="shared" si="20"/>
        <v/>
      </c>
      <c r="F277" s="8" t="str">
        <f t="shared" si="23"/>
        <v/>
      </c>
    </row>
    <row r="278" spans="1:6">
      <c r="A278" s="6" t="str">
        <f t="shared" si="24"/>
        <v/>
      </c>
      <c r="B278" s="6" t="str">
        <f>IF(A278="","",B277+1-1)</f>
        <v/>
      </c>
      <c r="C278" s="47" t="str">
        <f t="shared" si="21"/>
        <v/>
      </c>
      <c r="D278" s="8" t="str">
        <f t="shared" si="22"/>
        <v/>
      </c>
      <c r="E278" s="8" t="str">
        <f t="shared" si="20"/>
        <v/>
      </c>
      <c r="F278" s="8" t="str">
        <f t="shared" si="23"/>
        <v/>
      </c>
    </row>
    <row r="279" spans="1:6">
      <c r="A279" s="6" t="str">
        <f t="shared" si="24"/>
        <v/>
      </c>
      <c r="B279" s="6" t="str">
        <f>IF(A279="","",B278+1-1)</f>
        <v/>
      </c>
      <c r="C279" s="47" t="str">
        <f t="shared" si="21"/>
        <v/>
      </c>
      <c r="D279" s="8" t="str">
        <f t="shared" si="22"/>
        <v/>
      </c>
      <c r="E279" s="8" t="str">
        <f t="shared" si="20"/>
        <v/>
      </c>
      <c r="F279" s="8" t="str">
        <f t="shared" si="23"/>
        <v/>
      </c>
    </row>
    <row r="280" spans="1:6">
      <c r="A280" s="6" t="str">
        <f t="shared" si="24"/>
        <v/>
      </c>
      <c r="B280" s="6" t="str">
        <f>IF(A280="","",B279+1)</f>
        <v/>
      </c>
      <c r="C280" s="47" t="str">
        <f t="shared" si="21"/>
        <v/>
      </c>
      <c r="D280" s="8" t="str">
        <f t="shared" si="22"/>
        <v/>
      </c>
      <c r="E280" s="8" t="str">
        <f t="shared" si="20"/>
        <v/>
      </c>
      <c r="F280" s="8" t="str">
        <f t="shared" si="23"/>
        <v/>
      </c>
    </row>
    <row r="281" spans="1:6">
      <c r="A281" s="6" t="str">
        <f t="shared" si="24"/>
        <v/>
      </c>
      <c r="B281" s="6" t="str">
        <f>IF(A281="","",B280+1-1)</f>
        <v/>
      </c>
      <c r="C281" s="47" t="str">
        <f t="shared" si="21"/>
        <v/>
      </c>
      <c r="D281" s="8" t="str">
        <f t="shared" si="22"/>
        <v/>
      </c>
      <c r="E281" s="8" t="str">
        <f t="shared" si="20"/>
        <v/>
      </c>
      <c r="F281" s="8" t="str">
        <f t="shared" si="23"/>
        <v/>
      </c>
    </row>
    <row r="282" spans="1:6">
      <c r="A282" s="6" t="str">
        <f t="shared" si="24"/>
        <v/>
      </c>
      <c r="B282" s="6" t="str">
        <f>IF(A282="","",B281+1-1)</f>
        <v/>
      </c>
      <c r="C282" s="47" t="str">
        <f t="shared" si="21"/>
        <v/>
      </c>
      <c r="D282" s="8" t="str">
        <f t="shared" si="22"/>
        <v/>
      </c>
      <c r="E282" s="8" t="str">
        <f t="shared" si="20"/>
        <v/>
      </c>
      <c r="F282" s="8" t="str">
        <f t="shared" si="23"/>
        <v/>
      </c>
    </row>
    <row r="283" spans="1:6">
      <c r="A283" s="6" t="str">
        <f t="shared" si="24"/>
        <v/>
      </c>
      <c r="B283" s="6" t="str">
        <f>IF(A283="","",B282+1)</f>
        <v/>
      </c>
      <c r="C283" s="47" t="str">
        <f t="shared" si="21"/>
        <v/>
      </c>
      <c r="D283" s="8" t="str">
        <f t="shared" si="22"/>
        <v/>
      </c>
      <c r="E283" s="8" t="str">
        <f t="shared" si="20"/>
        <v/>
      </c>
      <c r="F283" s="8" t="str">
        <f t="shared" si="23"/>
        <v/>
      </c>
    </row>
    <row r="284" spans="1:6">
      <c r="A284" s="6" t="str">
        <f t="shared" si="24"/>
        <v/>
      </c>
      <c r="B284" s="6" t="str">
        <f>IF(A284="","",B283+1-1)</f>
        <v/>
      </c>
      <c r="C284" s="47" t="str">
        <f t="shared" si="21"/>
        <v/>
      </c>
      <c r="D284" s="8" t="str">
        <f t="shared" si="22"/>
        <v/>
      </c>
      <c r="E284" s="8" t="str">
        <f t="shared" si="20"/>
        <v/>
      </c>
      <c r="F284" s="8" t="str">
        <f t="shared" si="23"/>
        <v/>
      </c>
    </row>
    <row r="285" spans="1:6">
      <c r="A285" s="6" t="str">
        <f t="shared" si="24"/>
        <v/>
      </c>
      <c r="B285" s="6" t="str">
        <f>IF(A285="","",B284+1-1)</f>
        <v/>
      </c>
      <c r="C285" s="47" t="str">
        <f t="shared" si="21"/>
        <v/>
      </c>
      <c r="D285" s="8" t="str">
        <f t="shared" si="22"/>
        <v/>
      </c>
      <c r="E285" s="8" t="str">
        <f t="shared" si="20"/>
        <v/>
      </c>
      <c r="F285" s="8" t="str">
        <f t="shared" si="23"/>
        <v/>
      </c>
    </row>
    <row r="286" spans="1:6">
      <c r="A286" s="6" t="str">
        <f t="shared" si="24"/>
        <v/>
      </c>
      <c r="B286" s="6" t="str">
        <f>IF(A286="","",B285+1)</f>
        <v/>
      </c>
      <c r="C286" s="47" t="str">
        <f t="shared" si="21"/>
        <v/>
      </c>
      <c r="D286" s="8" t="str">
        <f t="shared" si="22"/>
        <v/>
      </c>
      <c r="E286" s="8" t="str">
        <f t="shared" si="20"/>
        <v/>
      </c>
      <c r="F286" s="8" t="str">
        <f t="shared" si="23"/>
        <v/>
      </c>
    </row>
    <row r="287" spans="1:6">
      <c r="A287" s="6" t="str">
        <f t="shared" si="24"/>
        <v/>
      </c>
      <c r="B287" s="6" t="str">
        <f>IF(A287="","",B286+1-1)</f>
        <v/>
      </c>
      <c r="C287" s="47" t="str">
        <f t="shared" si="21"/>
        <v/>
      </c>
      <c r="D287" s="8" t="str">
        <f t="shared" si="22"/>
        <v/>
      </c>
      <c r="E287" s="8" t="str">
        <f t="shared" si="20"/>
        <v/>
      </c>
      <c r="F287" s="8" t="str">
        <f t="shared" si="23"/>
        <v/>
      </c>
    </row>
    <row r="288" spans="1:6">
      <c r="A288" s="6" t="str">
        <f t="shared" si="24"/>
        <v/>
      </c>
      <c r="B288" s="6" t="str">
        <f>IF(A288="","",B287+1-1)</f>
        <v/>
      </c>
      <c r="C288" s="47" t="str">
        <f t="shared" si="21"/>
        <v/>
      </c>
      <c r="D288" s="8" t="str">
        <f t="shared" si="22"/>
        <v/>
      </c>
      <c r="E288" s="8" t="str">
        <f t="shared" si="20"/>
        <v/>
      </c>
      <c r="F288" s="8" t="str">
        <f t="shared" si="23"/>
        <v/>
      </c>
    </row>
    <row r="289" spans="1:6">
      <c r="A289" s="6" t="str">
        <f t="shared" si="24"/>
        <v/>
      </c>
      <c r="B289" s="6" t="str">
        <f>IF(A289="","",B288+1)</f>
        <v/>
      </c>
      <c r="C289" s="47" t="str">
        <f t="shared" si="21"/>
        <v/>
      </c>
      <c r="D289" s="8" t="str">
        <f t="shared" si="22"/>
        <v/>
      </c>
      <c r="E289" s="8" t="str">
        <f t="shared" si="20"/>
        <v/>
      </c>
      <c r="F289" s="8" t="str">
        <f t="shared" si="23"/>
        <v/>
      </c>
    </row>
    <row r="290" spans="1:6">
      <c r="A290" s="6" t="str">
        <f t="shared" si="24"/>
        <v/>
      </c>
      <c r="B290" s="6" t="str">
        <f>IF(A290="","",B289+1-1)</f>
        <v/>
      </c>
      <c r="C290" s="47" t="str">
        <f t="shared" si="21"/>
        <v/>
      </c>
      <c r="D290" s="8" t="str">
        <f t="shared" si="22"/>
        <v/>
      </c>
      <c r="E290" s="8" t="str">
        <f t="shared" si="20"/>
        <v/>
      </c>
      <c r="F290" s="8" t="str">
        <f t="shared" si="23"/>
        <v/>
      </c>
    </row>
    <row r="291" spans="1:6">
      <c r="A291" s="6" t="str">
        <f t="shared" si="24"/>
        <v/>
      </c>
      <c r="B291" s="6" t="str">
        <f>IF(A291="","",B290+1-1)</f>
        <v/>
      </c>
      <c r="C291" s="47" t="str">
        <f t="shared" si="21"/>
        <v/>
      </c>
      <c r="D291" s="8" t="str">
        <f t="shared" si="22"/>
        <v/>
      </c>
      <c r="E291" s="8" t="str">
        <f t="shared" si="20"/>
        <v/>
      </c>
      <c r="F291" s="8" t="str">
        <f t="shared" si="23"/>
        <v/>
      </c>
    </row>
    <row r="292" spans="1:6">
      <c r="A292" s="6" t="str">
        <f t="shared" si="24"/>
        <v/>
      </c>
      <c r="B292" s="6" t="str">
        <f>IF(A292="","",B291+1)</f>
        <v/>
      </c>
      <c r="C292" s="47" t="str">
        <f t="shared" si="21"/>
        <v/>
      </c>
      <c r="D292" s="8" t="str">
        <f t="shared" si="22"/>
        <v/>
      </c>
      <c r="E292" s="8" t="str">
        <f t="shared" si="20"/>
        <v/>
      </c>
      <c r="F292" s="8" t="str">
        <f t="shared" si="23"/>
        <v/>
      </c>
    </row>
    <row r="293" spans="1:6">
      <c r="A293" s="6" t="str">
        <f t="shared" si="24"/>
        <v/>
      </c>
      <c r="B293" s="6" t="str">
        <f>IF(A293="","",B292+1-1)</f>
        <v/>
      </c>
      <c r="C293" s="47" t="str">
        <f t="shared" si="21"/>
        <v/>
      </c>
      <c r="D293" s="8" t="str">
        <f t="shared" si="22"/>
        <v/>
      </c>
      <c r="E293" s="8" t="str">
        <f t="shared" si="20"/>
        <v/>
      </c>
      <c r="F293" s="8" t="str">
        <f t="shared" si="23"/>
        <v/>
      </c>
    </row>
    <row r="294" spans="1:6">
      <c r="A294" s="6" t="str">
        <f t="shared" si="24"/>
        <v/>
      </c>
      <c r="B294" s="6" t="str">
        <f>IF(A294="","",B293+1-1)</f>
        <v/>
      </c>
      <c r="C294" s="47" t="str">
        <f t="shared" si="21"/>
        <v/>
      </c>
      <c r="D294" s="8" t="str">
        <f t="shared" si="22"/>
        <v/>
      </c>
      <c r="E294" s="8" t="str">
        <f t="shared" si="20"/>
        <v/>
      </c>
      <c r="F294" s="8" t="str">
        <f t="shared" si="23"/>
        <v/>
      </c>
    </row>
    <row r="295" spans="1:6">
      <c r="A295" s="6" t="str">
        <f t="shared" si="24"/>
        <v/>
      </c>
      <c r="B295" s="6" t="str">
        <f>IF(A295="","",B294+1)</f>
        <v/>
      </c>
      <c r="C295" s="47" t="str">
        <f t="shared" si="21"/>
        <v/>
      </c>
      <c r="D295" s="8" t="str">
        <f t="shared" si="22"/>
        <v/>
      </c>
      <c r="E295" s="8" t="str">
        <f t="shared" si="20"/>
        <v/>
      </c>
      <c r="F295" s="8" t="str">
        <f t="shared" si="23"/>
        <v/>
      </c>
    </row>
    <row r="296" spans="1:6">
      <c r="A296" s="6" t="str">
        <f t="shared" si="24"/>
        <v/>
      </c>
      <c r="B296" s="6" t="str">
        <f>IF(A296="","",B295+1-1)</f>
        <v/>
      </c>
      <c r="C296" s="47" t="str">
        <f t="shared" si="21"/>
        <v/>
      </c>
      <c r="D296" s="8" t="str">
        <f t="shared" si="22"/>
        <v/>
      </c>
      <c r="E296" s="8" t="str">
        <f t="shared" si="20"/>
        <v/>
      </c>
      <c r="F296" s="8" t="str">
        <f t="shared" si="23"/>
        <v/>
      </c>
    </row>
    <row r="297" spans="1:6">
      <c r="A297" s="6" t="str">
        <f t="shared" si="24"/>
        <v/>
      </c>
      <c r="B297" s="6" t="str">
        <f>IF(A297="","",B296+1-1)</f>
        <v/>
      </c>
      <c r="C297" s="47" t="str">
        <f t="shared" si="21"/>
        <v/>
      </c>
      <c r="D297" s="8" t="str">
        <f t="shared" si="22"/>
        <v/>
      </c>
      <c r="E297" s="8" t="str">
        <f t="shared" si="20"/>
        <v/>
      </c>
      <c r="F297" s="8" t="str">
        <f t="shared" si="23"/>
        <v/>
      </c>
    </row>
    <row r="298" spans="1:6">
      <c r="A298" s="6" t="str">
        <f t="shared" si="24"/>
        <v/>
      </c>
      <c r="B298" s="6" t="str">
        <f>IF(A298="","",B297+1)</f>
        <v/>
      </c>
      <c r="C298" s="47" t="str">
        <f t="shared" si="21"/>
        <v/>
      </c>
      <c r="D298" s="8" t="str">
        <f t="shared" si="22"/>
        <v/>
      </c>
      <c r="E298" s="8" t="str">
        <f t="shared" si="20"/>
        <v/>
      </c>
      <c r="F298" s="8" t="str">
        <f t="shared" si="23"/>
        <v/>
      </c>
    </row>
    <row r="299" spans="1:6">
      <c r="A299" s="6" t="str">
        <f t="shared" si="24"/>
        <v/>
      </c>
      <c r="B299" s="6" t="str">
        <f>IF(A299="","",B298+1-1)</f>
        <v/>
      </c>
      <c r="C299" s="47" t="str">
        <f t="shared" si="21"/>
        <v/>
      </c>
      <c r="D299" s="8" t="str">
        <f t="shared" si="22"/>
        <v/>
      </c>
      <c r="E299" s="8" t="str">
        <f t="shared" si="20"/>
        <v/>
      </c>
      <c r="F299" s="8" t="str">
        <f t="shared" si="23"/>
        <v/>
      </c>
    </row>
    <row r="300" spans="1:6">
      <c r="A300" s="6" t="str">
        <f t="shared" si="24"/>
        <v/>
      </c>
      <c r="B300" s="6" t="str">
        <f>IF(A300="","",B299+1-1)</f>
        <v/>
      </c>
      <c r="C300" s="47" t="str">
        <f t="shared" si="21"/>
        <v/>
      </c>
      <c r="D300" s="8" t="str">
        <f t="shared" si="22"/>
        <v/>
      </c>
      <c r="E300" s="8" t="str">
        <f t="shared" si="20"/>
        <v/>
      </c>
      <c r="F300" s="8" t="str">
        <f t="shared" si="23"/>
        <v/>
      </c>
    </row>
    <row r="301" spans="1:6">
      <c r="A301" s="6" t="str">
        <f t="shared" si="24"/>
        <v/>
      </c>
      <c r="B301" s="6" t="str">
        <f>IF(A301="","",B300+1)</f>
        <v/>
      </c>
      <c r="C301" s="47" t="str">
        <f t="shared" si="21"/>
        <v/>
      </c>
      <c r="D301" s="8" t="str">
        <f t="shared" si="22"/>
        <v/>
      </c>
      <c r="E301" s="8" t="str">
        <f t="shared" si="20"/>
        <v/>
      </c>
      <c r="F301" s="8" t="str">
        <f t="shared" si="23"/>
        <v/>
      </c>
    </row>
    <row r="302" spans="1:6">
      <c r="A302" s="6" t="str">
        <f t="shared" si="24"/>
        <v/>
      </c>
      <c r="B302" s="6" t="str">
        <f>IF(A302="","",B301+1-1)</f>
        <v/>
      </c>
      <c r="C302" s="47" t="str">
        <f t="shared" si="21"/>
        <v/>
      </c>
      <c r="D302" s="8" t="str">
        <f t="shared" si="22"/>
        <v/>
      </c>
      <c r="E302" s="8" t="str">
        <f t="shared" si="20"/>
        <v/>
      </c>
      <c r="F302" s="8" t="str">
        <f t="shared" si="23"/>
        <v/>
      </c>
    </row>
    <row r="303" spans="1:6">
      <c r="A303" s="6" t="str">
        <f t="shared" si="24"/>
        <v/>
      </c>
      <c r="B303" s="6" t="str">
        <f>IF(A303="","",B302+1-1)</f>
        <v/>
      </c>
      <c r="C303" s="47" t="str">
        <f t="shared" si="21"/>
        <v/>
      </c>
      <c r="D303" s="8" t="str">
        <f t="shared" si="22"/>
        <v/>
      </c>
      <c r="E303" s="8" t="str">
        <f t="shared" si="20"/>
        <v/>
      </c>
      <c r="F303" s="8" t="str">
        <f t="shared" si="23"/>
        <v/>
      </c>
    </row>
    <row r="304" spans="1:6">
      <c r="A304" s="6" t="str">
        <f t="shared" si="24"/>
        <v/>
      </c>
      <c r="B304" s="6" t="str">
        <f>IF(A304="","",B303+1)</f>
        <v/>
      </c>
      <c r="C304" s="47" t="str">
        <f t="shared" si="21"/>
        <v/>
      </c>
      <c r="D304" s="8" t="str">
        <f t="shared" si="22"/>
        <v/>
      </c>
      <c r="E304" s="8" t="str">
        <f t="shared" si="20"/>
        <v/>
      </c>
      <c r="F304" s="8" t="str">
        <f t="shared" si="23"/>
        <v/>
      </c>
    </row>
    <row r="305" spans="1:6">
      <c r="A305" s="6" t="str">
        <f t="shared" si="24"/>
        <v/>
      </c>
      <c r="B305" s="6" t="str">
        <f>IF(A305="","",B304+1-1)</f>
        <v/>
      </c>
      <c r="C305" s="47" t="str">
        <f t="shared" si="21"/>
        <v/>
      </c>
      <c r="D305" s="8" t="str">
        <f t="shared" si="22"/>
        <v/>
      </c>
      <c r="E305" s="8" t="str">
        <f t="shared" si="20"/>
        <v/>
      </c>
      <c r="F305" s="8" t="str">
        <f t="shared" si="23"/>
        <v/>
      </c>
    </row>
    <row r="306" spans="1:6">
      <c r="A306" s="6" t="str">
        <f t="shared" si="24"/>
        <v/>
      </c>
      <c r="B306" s="6" t="str">
        <f>IF(A306="","",B305+1-1)</f>
        <v/>
      </c>
      <c r="C306" s="47" t="str">
        <f t="shared" si="21"/>
        <v/>
      </c>
      <c r="D306" s="8" t="str">
        <f t="shared" si="22"/>
        <v/>
      </c>
      <c r="E306" s="8" t="str">
        <f t="shared" si="20"/>
        <v/>
      </c>
      <c r="F306" s="8" t="str">
        <f t="shared" si="23"/>
        <v/>
      </c>
    </row>
    <row r="307" spans="1:6">
      <c r="A307" s="6" t="str">
        <f t="shared" si="24"/>
        <v/>
      </c>
      <c r="B307" s="6" t="str">
        <f>IF(A307="","",B306+1)</f>
        <v/>
      </c>
      <c r="C307" s="47" t="str">
        <f t="shared" si="21"/>
        <v/>
      </c>
      <c r="D307" s="8" t="str">
        <f t="shared" si="22"/>
        <v/>
      </c>
      <c r="E307" s="8" t="str">
        <f t="shared" si="20"/>
        <v/>
      </c>
      <c r="F307" s="8" t="str">
        <f t="shared" si="23"/>
        <v/>
      </c>
    </row>
    <row r="308" spans="1:6">
      <c r="A308" s="6" t="str">
        <f t="shared" si="24"/>
        <v/>
      </c>
      <c r="B308" s="6" t="str">
        <f>IF(A308="","",B307+1-1)</f>
        <v/>
      </c>
      <c r="C308" s="47" t="str">
        <f t="shared" si="21"/>
        <v/>
      </c>
      <c r="D308" s="8" t="str">
        <f t="shared" si="22"/>
        <v/>
      </c>
      <c r="E308" s="8" t="str">
        <f t="shared" si="20"/>
        <v/>
      </c>
      <c r="F308" s="8" t="str">
        <f t="shared" si="23"/>
        <v/>
      </c>
    </row>
    <row r="309" spans="1:6">
      <c r="A309" s="6" t="str">
        <f t="shared" si="24"/>
        <v/>
      </c>
      <c r="B309" s="6" t="str">
        <f>IF(A309="","",B308+1-1)</f>
        <v/>
      </c>
      <c r="C309" s="47" t="str">
        <f t="shared" si="21"/>
        <v/>
      </c>
      <c r="D309" s="8" t="str">
        <f t="shared" si="22"/>
        <v/>
      </c>
      <c r="E309" s="8" t="str">
        <f t="shared" si="20"/>
        <v/>
      </c>
      <c r="F309" s="8" t="str">
        <f t="shared" si="23"/>
        <v/>
      </c>
    </row>
    <row r="310" spans="1:6">
      <c r="A310" s="6" t="str">
        <f t="shared" si="24"/>
        <v/>
      </c>
      <c r="B310" s="6" t="str">
        <f>IF(A310="","",B309+1)</f>
        <v/>
      </c>
      <c r="C310" s="47" t="str">
        <f t="shared" si="21"/>
        <v/>
      </c>
      <c r="D310" s="8" t="str">
        <f t="shared" si="22"/>
        <v/>
      </c>
      <c r="E310" s="8" t="str">
        <f t="shared" si="20"/>
        <v/>
      </c>
      <c r="F310" s="8" t="str">
        <f t="shared" si="23"/>
        <v/>
      </c>
    </row>
    <row r="311" spans="1:6">
      <c r="A311" s="6" t="str">
        <f t="shared" si="24"/>
        <v/>
      </c>
      <c r="B311" s="6" t="str">
        <f>IF(A311="","",B310+1-1)</f>
        <v/>
      </c>
      <c r="C311" s="47" t="str">
        <f t="shared" si="21"/>
        <v/>
      </c>
      <c r="D311" s="8" t="str">
        <f t="shared" si="22"/>
        <v/>
      </c>
      <c r="E311" s="8" t="str">
        <f t="shared" si="20"/>
        <v/>
      </c>
      <c r="F311" s="8" t="str">
        <f t="shared" si="23"/>
        <v/>
      </c>
    </row>
    <row r="312" spans="1:6">
      <c r="A312" s="6" t="str">
        <f t="shared" si="24"/>
        <v/>
      </c>
      <c r="B312" s="6" t="str">
        <f>IF(A312="","",B311+1-1)</f>
        <v/>
      </c>
      <c r="C312" s="47" t="str">
        <f t="shared" si="21"/>
        <v/>
      </c>
      <c r="D312" s="8" t="str">
        <f t="shared" si="22"/>
        <v/>
      </c>
      <c r="E312" s="8" t="str">
        <f t="shared" si="20"/>
        <v/>
      </c>
      <c r="F312" s="8" t="str">
        <f t="shared" si="23"/>
        <v/>
      </c>
    </row>
    <row r="313" spans="1:6">
      <c r="A313" s="6" t="str">
        <f t="shared" si="24"/>
        <v/>
      </c>
      <c r="B313" s="6" t="str">
        <f>IF(A313="","",B312+1)</f>
        <v/>
      </c>
      <c r="C313" s="47" t="str">
        <f t="shared" si="21"/>
        <v/>
      </c>
      <c r="D313" s="8" t="str">
        <f t="shared" si="22"/>
        <v/>
      </c>
      <c r="E313" s="8" t="str">
        <f t="shared" si="20"/>
        <v/>
      </c>
      <c r="F313" s="8" t="str">
        <f t="shared" si="23"/>
        <v/>
      </c>
    </row>
    <row r="314" spans="1:6">
      <c r="A314" s="6" t="str">
        <f t="shared" si="24"/>
        <v/>
      </c>
      <c r="B314" s="6" t="str">
        <f>IF(A314="","",B313+1-1)</f>
        <v/>
      </c>
      <c r="C314" s="47" t="str">
        <f t="shared" si="21"/>
        <v/>
      </c>
      <c r="D314" s="8" t="str">
        <f t="shared" si="22"/>
        <v/>
      </c>
      <c r="E314" s="8" t="str">
        <f t="shared" si="20"/>
        <v/>
      </c>
      <c r="F314" s="8" t="str">
        <f t="shared" si="23"/>
        <v/>
      </c>
    </row>
    <row r="315" spans="1:6">
      <c r="A315" s="6" t="str">
        <f t="shared" si="24"/>
        <v/>
      </c>
      <c r="B315" s="6" t="str">
        <f>IF(A315="","",B314+1-1)</f>
        <v/>
      </c>
      <c r="C315" s="47" t="str">
        <f t="shared" si="21"/>
        <v/>
      </c>
      <c r="D315" s="8" t="str">
        <f t="shared" si="22"/>
        <v/>
      </c>
      <c r="E315" s="8" t="str">
        <f t="shared" si="20"/>
        <v/>
      </c>
      <c r="F315" s="8" t="str">
        <f t="shared" si="23"/>
        <v/>
      </c>
    </row>
    <row r="316" spans="1:6">
      <c r="A316" s="6" t="str">
        <f t="shared" si="24"/>
        <v/>
      </c>
      <c r="B316" s="6" t="str">
        <f>IF(A316="","",B315+1)</f>
        <v/>
      </c>
      <c r="C316" s="47" t="str">
        <f t="shared" si="21"/>
        <v/>
      </c>
      <c r="D316" s="8" t="str">
        <f t="shared" si="22"/>
        <v/>
      </c>
      <c r="E316" s="8" t="str">
        <f t="shared" si="20"/>
        <v/>
      </c>
      <c r="F316" s="8" t="str">
        <f t="shared" si="23"/>
        <v/>
      </c>
    </row>
    <row r="317" spans="1:6">
      <c r="A317" s="6" t="str">
        <f t="shared" si="24"/>
        <v/>
      </c>
      <c r="B317" s="6" t="str">
        <f>IF(A317="","",B316+1-1)</f>
        <v/>
      </c>
      <c r="C317" s="47" t="str">
        <f t="shared" si="21"/>
        <v/>
      </c>
      <c r="D317" s="8" t="str">
        <f t="shared" si="22"/>
        <v/>
      </c>
      <c r="E317" s="8" t="str">
        <f t="shared" si="20"/>
        <v/>
      </c>
      <c r="F317" s="8" t="str">
        <f t="shared" si="23"/>
        <v/>
      </c>
    </row>
    <row r="318" spans="1:6">
      <c r="A318" s="6" t="str">
        <f t="shared" si="24"/>
        <v/>
      </c>
      <c r="B318" s="6" t="str">
        <f>IF(A318="","",B317+1-1)</f>
        <v/>
      </c>
      <c r="C318" s="47" t="str">
        <f t="shared" si="21"/>
        <v/>
      </c>
      <c r="D318" s="8" t="str">
        <f t="shared" si="22"/>
        <v/>
      </c>
      <c r="E318" s="8" t="str">
        <f t="shared" si="20"/>
        <v/>
      </c>
      <c r="F318" s="8" t="str">
        <f t="shared" si="23"/>
        <v/>
      </c>
    </row>
    <row r="319" spans="1:6">
      <c r="A319" s="6" t="str">
        <f t="shared" si="24"/>
        <v/>
      </c>
      <c r="B319" s="6" t="str">
        <f>IF(A319="","",B318+1)</f>
        <v/>
      </c>
      <c r="C319" s="47" t="str">
        <f t="shared" si="21"/>
        <v/>
      </c>
      <c r="D319" s="8" t="str">
        <f t="shared" si="22"/>
        <v/>
      </c>
      <c r="E319" s="8" t="str">
        <f t="shared" si="20"/>
        <v/>
      </c>
      <c r="F319" s="8" t="str">
        <f t="shared" si="23"/>
        <v/>
      </c>
    </row>
    <row r="320" spans="1:6">
      <c r="A320" s="6" t="str">
        <f t="shared" si="24"/>
        <v/>
      </c>
      <c r="B320" s="6" t="str">
        <f>IF(A320="","",B319+1-1)</f>
        <v/>
      </c>
      <c r="C320" s="47" t="str">
        <f t="shared" si="21"/>
        <v/>
      </c>
      <c r="D320" s="8" t="str">
        <f t="shared" si="22"/>
        <v/>
      </c>
      <c r="E320" s="8" t="str">
        <f t="shared" si="20"/>
        <v/>
      </c>
      <c r="F320" s="8" t="str">
        <f t="shared" si="23"/>
        <v/>
      </c>
    </row>
    <row r="321" spans="1:6">
      <c r="A321" s="6" t="str">
        <f t="shared" si="24"/>
        <v/>
      </c>
      <c r="B321" s="6" t="str">
        <f>IF(A321="","",B320+1-1)</f>
        <v/>
      </c>
      <c r="C321" s="47" t="str">
        <f t="shared" si="21"/>
        <v/>
      </c>
      <c r="D321" s="8" t="str">
        <f t="shared" si="22"/>
        <v/>
      </c>
      <c r="E321" s="8" t="str">
        <f t="shared" si="20"/>
        <v/>
      </c>
      <c r="F321" s="8" t="str">
        <f t="shared" si="23"/>
        <v/>
      </c>
    </row>
    <row r="322" spans="1:6">
      <c r="A322" s="6" t="str">
        <f t="shared" si="24"/>
        <v/>
      </c>
      <c r="B322" s="6" t="str">
        <f>IF(A322="","",B321+1)</f>
        <v/>
      </c>
      <c r="C322" s="47" t="str">
        <f t="shared" si="21"/>
        <v/>
      </c>
      <c r="D322" s="8" t="str">
        <f t="shared" si="22"/>
        <v/>
      </c>
      <c r="E322" s="8" t="str">
        <f t="shared" si="20"/>
        <v/>
      </c>
      <c r="F322" s="8" t="str">
        <f t="shared" si="23"/>
        <v/>
      </c>
    </row>
    <row r="323" spans="1:6">
      <c r="A323" s="6" t="str">
        <f t="shared" si="24"/>
        <v/>
      </c>
      <c r="B323" s="6" t="str">
        <f>IF(A323="","",B322+1-1)</f>
        <v/>
      </c>
      <c r="C323" s="47" t="str">
        <f t="shared" si="21"/>
        <v/>
      </c>
      <c r="D323" s="8" t="str">
        <f t="shared" si="22"/>
        <v/>
      </c>
      <c r="E323" s="8" t="str">
        <f t="shared" si="20"/>
        <v/>
      </c>
      <c r="F323" s="8" t="str">
        <f t="shared" si="23"/>
        <v/>
      </c>
    </row>
    <row r="324" spans="1:6">
      <c r="A324" s="6" t="str">
        <f t="shared" si="24"/>
        <v/>
      </c>
      <c r="B324" s="6" t="str">
        <f>IF(A324="","",B323+1-1)</f>
        <v/>
      </c>
      <c r="C324" s="47" t="str">
        <f t="shared" si="21"/>
        <v/>
      </c>
      <c r="D324" s="8" t="str">
        <f t="shared" si="22"/>
        <v/>
      </c>
      <c r="E324" s="8" t="str">
        <f t="shared" si="20"/>
        <v/>
      </c>
      <c r="F324" s="8" t="str">
        <f t="shared" si="23"/>
        <v/>
      </c>
    </row>
    <row r="325" spans="1:6">
      <c r="A325" s="6" t="str">
        <f t="shared" si="24"/>
        <v/>
      </c>
      <c r="B325" s="6" t="str">
        <f>IF(A325="","",B324+1)</f>
        <v/>
      </c>
      <c r="C325" s="47" t="str">
        <f t="shared" si="21"/>
        <v/>
      </c>
      <c r="D325" s="8" t="str">
        <f t="shared" si="22"/>
        <v/>
      </c>
      <c r="E325" s="8" t="str">
        <f t="shared" si="20"/>
        <v/>
      </c>
      <c r="F325" s="8" t="str">
        <f t="shared" si="23"/>
        <v/>
      </c>
    </row>
    <row r="326" spans="1:6">
      <c r="A326" s="6" t="str">
        <f t="shared" si="24"/>
        <v/>
      </c>
      <c r="B326" s="6" t="str">
        <f>IF(A326="","",B325+1-1)</f>
        <v/>
      </c>
      <c r="C326" s="47" t="str">
        <f t="shared" si="21"/>
        <v/>
      </c>
      <c r="D326" s="8" t="str">
        <f t="shared" si="22"/>
        <v/>
      </c>
      <c r="E326" s="8" t="str">
        <f t="shared" si="20"/>
        <v/>
      </c>
      <c r="F326" s="8" t="str">
        <f t="shared" si="23"/>
        <v/>
      </c>
    </row>
    <row r="327" spans="1:6">
      <c r="A327" s="6" t="str">
        <f t="shared" si="24"/>
        <v/>
      </c>
      <c r="B327" s="6" t="str">
        <f>IF(A327="","",B326+1-1)</f>
        <v/>
      </c>
      <c r="C327" s="47" t="str">
        <f t="shared" si="21"/>
        <v/>
      </c>
      <c r="D327" s="8" t="str">
        <f t="shared" si="22"/>
        <v/>
      </c>
      <c r="E327" s="8" t="str">
        <f t="shared" si="20"/>
        <v/>
      </c>
      <c r="F327" s="8" t="str">
        <f t="shared" si="23"/>
        <v/>
      </c>
    </row>
    <row r="328" spans="1:6">
      <c r="A328" s="6" t="str">
        <f t="shared" si="24"/>
        <v/>
      </c>
      <c r="B328" s="6" t="str">
        <f>IF(A328="","",B327+1)</f>
        <v/>
      </c>
      <c r="C328" s="47" t="str">
        <f t="shared" si="21"/>
        <v/>
      </c>
      <c r="D328" s="8" t="str">
        <f t="shared" si="22"/>
        <v/>
      </c>
      <c r="E328" s="8" t="str">
        <f t="shared" si="20"/>
        <v/>
      </c>
      <c r="F328" s="8" t="str">
        <f t="shared" si="23"/>
        <v/>
      </c>
    </row>
    <row r="329" spans="1:6">
      <c r="A329" s="6" t="str">
        <f t="shared" si="24"/>
        <v/>
      </c>
      <c r="B329" s="6" t="str">
        <f>IF(A329="","",B328+1-1)</f>
        <v/>
      </c>
      <c r="C329" s="47" t="str">
        <f t="shared" si="21"/>
        <v/>
      </c>
      <c r="D329" s="8" t="str">
        <f t="shared" si="22"/>
        <v/>
      </c>
      <c r="E329" s="8" t="str">
        <f t="shared" si="20"/>
        <v/>
      </c>
      <c r="F329" s="8" t="str">
        <f t="shared" si="23"/>
        <v/>
      </c>
    </row>
    <row r="330" spans="1:6">
      <c r="A330" s="6" t="str">
        <f t="shared" si="24"/>
        <v/>
      </c>
      <c r="B330" s="6" t="str">
        <f>IF(A330="","",B329+1-1)</f>
        <v/>
      </c>
      <c r="C330" s="47" t="str">
        <f t="shared" si="21"/>
        <v/>
      </c>
      <c r="D330" s="8" t="str">
        <f t="shared" si="22"/>
        <v/>
      </c>
      <c r="E330" s="8" t="str">
        <f t="shared" ref="E330:E393" si="25">IF(D330="","",ROUND(F330-D330,2))</f>
        <v/>
      </c>
      <c r="F330" s="8" t="str">
        <f t="shared" si="23"/>
        <v/>
      </c>
    </row>
    <row r="331" spans="1:6">
      <c r="A331" s="6" t="str">
        <f t="shared" si="24"/>
        <v/>
      </c>
      <c r="B331" s="6" t="str">
        <f>IF(A331="","",B330+1)</f>
        <v/>
      </c>
      <c r="C331" s="47" t="str">
        <f t="shared" ref="C331:C394" si="26">IF(OR(C330="",C330=0),"",IF(AND(C330-E330=0,F330=0),"",ROUND(C330-E330,2)))</f>
        <v/>
      </c>
      <c r="D331" s="8" t="str">
        <f t="shared" ref="D331:D394" si="27">IF(OR(C331="",C331=0),"",IF(AND(B331=B330,C331&gt;0),D330,ROUND(C331*p0,2)))</f>
        <v/>
      </c>
      <c r="E331" s="8" t="str">
        <f t="shared" si="25"/>
        <v/>
      </c>
      <c r="F331" s="8" t="str">
        <f t="shared" ref="F331:F394" si="28">IF(OR(C331="",C331=0),"",IF(C331+D331&gt;A,A,C331+D331))</f>
        <v/>
      </c>
    </row>
    <row r="332" spans="1:6">
      <c r="A332" s="6" t="str">
        <f t="shared" ref="A332:A395" si="29">IF(OR(AND(F331&lt;A,F330&lt;A),F331=""),"",A331+1)</f>
        <v/>
      </c>
      <c r="B332" s="6" t="str">
        <f>IF(A332="","",B331+1-1)</f>
        <v/>
      </c>
      <c r="C332" s="47" t="str">
        <f t="shared" si="26"/>
        <v/>
      </c>
      <c r="D332" s="8" t="str">
        <f t="shared" si="27"/>
        <v/>
      </c>
      <c r="E332" s="8" t="str">
        <f t="shared" si="25"/>
        <v/>
      </c>
      <c r="F332" s="8" t="str">
        <f t="shared" si="28"/>
        <v/>
      </c>
    </row>
    <row r="333" spans="1:6">
      <c r="A333" s="6" t="str">
        <f t="shared" si="29"/>
        <v/>
      </c>
      <c r="B333" s="6" t="str">
        <f>IF(A333="","",B332+1-1)</f>
        <v/>
      </c>
      <c r="C333" s="47" t="str">
        <f t="shared" si="26"/>
        <v/>
      </c>
      <c r="D333" s="8" t="str">
        <f t="shared" si="27"/>
        <v/>
      </c>
      <c r="E333" s="8" t="str">
        <f t="shared" si="25"/>
        <v/>
      </c>
      <c r="F333" s="8" t="str">
        <f t="shared" si="28"/>
        <v/>
      </c>
    </row>
    <row r="334" spans="1:6">
      <c r="A334" s="6" t="str">
        <f t="shared" si="29"/>
        <v/>
      </c>
      <c r="B334" s="6" t="str">
        <f>IF(A334="","",B333+1)</f>
        <v/>
      </c>
      <c r="C334" s="47" t="str">
        <f t="shared" si="26"/>
        <v/>
      </c>
      <c r="D334" s="8" t="str">
        <f t="shared" si="27"/>
        <v/>
      </c>
      <c r="E334" s="8" t="str">
        <f t="shared" si="25"/>
        <v/>
      </c>
      <c r="F334" s="8" t="str">
        <f t="shared" si="28"/>
        <v/>
      </c>
    </row>
    <row r="335" spans="1:6">
      <c r="A335" s="6" t="str">
        <f t="shared" si="29"/>
        <v/>
      </c>
      <c r="B335" s="6" t="str">
        <f>IF(A335="","",B334+1-1)</f>
        <v/>
      </c>
      <c r="C335" s="47" t="str">
        <f t="shared" si="26"/>
        <v/>
      </c>
      <c r="D335" s="8" t="str">
        <f t="shared" si="27"/>
        <v/>
      </c>
      <c r="E335" s="8" t="str">
        <f t="shared" si="25"/>
        <v/>
      </c>
      <c r="F335" s="8" t="str">
        <f t="shared" si="28"/>
        <v/>
      </c>
    </row>
    <row r="336" spans="1:6">
      <c r="A336" s="6" t="str">
        <f t="shared" si="29"/>
        <v/>
      </c>
      <c r="B336" s="6" t="str">
        <f>IF(A336="","",B335+1-1)</f>
        <v/>
      </c>
      <c r="C336" s="47" t="str">
        <f t="shared" si="26"/>
        <v/>
      </c>
      <c r="D336" s="8" t="str">
        <f t="shared" si="27"/>
        <v/>
      </c>
      <c r="E336" s="8" t="str">
        <f t="shared" si="25"/>
        <v/>
      </c>
      <c r="F336" s="8" t="str">
        <f t="shared" si="28"/>
        <v/>
      </c>
    </row>
    <row r="337" spans="1:6">
      <c r="A337" s="6" t="str">
        <f t="shared" si="29"/>
        <v/>
      </c>
      <c r="B337" s="6" t="str">
        <f>IF(A337="","",B336+1)</f>
        <v/>
      </c>
      <c r="C337" s="47" t="str">
        <f t="shared" si="26"/>
        <v/>
      </c>
      <c r="D337" s="8" t="str">
        <f t="shared" si="27"/>
        <v/>
      </c>
      <c r="E337" s="8" t="str">
        <f t="shared" si="25"/>
        <v/>
      </c>
      <c r="F337" s="8" t="str">
        <f t="shared" si="28"/>
        <v/>
      </c>
    </row>
    <row r="338" spans="1:6">
      <c r="A338" s="6" t="str">
        <f t="shared" si="29"/>
        <v/>
      </c>
      <c r="B338" s="6" t="str">
        <f>IF(A338="","",B337+1-1)</f>
        <v/>
      </c>
      <c r="C338" s="47" t="str">
        <f t="shared" si="26"/>
        <v/>
      </c>
      <c r="D338" s="8" t="str">
        <f t="shared" si="27"/>
        <v/>
      </c>
      <c r="E338" s="8" t="str">
        <f t="shared" si="25"/>
        <v/>
      </c>
      <c r="F338" s="8" t="str">
        <f t="shared" si="28"/>
        <v/>
      </c>
    </row>
    <row r="339" spans="1:6">
      <c r="A339" s="6" t="str">
        <f t="shared" si="29"/>
        <v/>
      </c>
      <c r="B339" s="6" t="str">
        <f>IF(A339="","",B338+1-1)</f>
        <v/>
      </c>
      <c r="C339" s="47" t="str">
        <f t="shared" si="26"/>
        <v/>
      </c>
      <c r="D339" s="8" t="str">
        <f t="shared" si="27"/>
        <v/>
      </c>
      <c r="E339" s="8" t="str">
        <f t="shared" si="25"/>
        <v/>
      </c>
      <c r="F339" s="8" t="str">
        <f t="shared" si="28"/>
        <v/>
      </c>
    </row>
    <row r="340" spans="1:6">
      <c r="A340" s="6" t="str">
        <f t="shared" si="29"/>
        <v/>
      </c>
      <c r="B340" s="6" t="str">
        <f>IF(A340="","",B339+1)</f>
        <v/>
      </c>
      <c r="C340" s="47" t="str">
        <f t="shared" si="26"/>
        <v/>
      </c>
      <c r="D340" s="8" t="str">
        <f t="shared" si="27"/>
        <v/>
      </c>
      <c r="E340" s="8" t="str">
        <f t="shared" si="25"/>
        <v/>
      </c>
      <c r="F340" s="8" t="str">
        <f t="shared" si="28"/>
        <v/>
      </c>
    </row>
    <row r="341" spans="1:6">
      <c r="A341" s="6" t="str">
        <f t="shared" si="29"/>
        <v/>
      </c>
      <c r="B341" s="6" t="str">
        <f>IF(A341="","",B340+1-1)</f>
        <v/>
      </c>
      <c r="C341" s="47" t="str">
        <f t="shared" si="26"/>
        <v/>
      </c>
      <c r="D341" s="8" t="str">
        <f t="shared" si="27"/>
        <v/>
      </c>
      <c r="E341" s="8" t="str">
        <f t="shared" si="25"/>
        <v/>
      </c>
      <c r="F341" s="8" t="str">
        <f t="shared" si="28"/>
        <v/>
      </c>
    </row>
    <row r="342" spans="1:6">
      <c r="A342" s="6" t="str">
        <f t="shared" si="29"/>
        <v/>
      </c>
      <c r="B342" s="6" t="str">
        <f>IF(A342="","",B341+1-1)</f>
        <v/>
      </c>
      <c r="C342" s="47" t="str">
        <f t="shared" si="26"/>
        <v/>
      </c>
      <c r="D342" s="8" t="str">
        <f t="shared" si="27"/>
        <v/>
      </c>
      <c r="E342" s="8" t="str">
        <f t="shared" si="25"/>
        <v/>
      </c>
      <c r="F342" s="8" t="str">
        <f t="shared" si="28"/>
        <v/>
      </c>
    </row>
    <row r="343" spans="1:6">
      <c r="A343" s="6" t="str">
        <f t="shared" si="29"/>
        <v/>
      </c>
      <c r="B343" s="6" t="str">
        <f>IF(A343="","",B342+1)</f>
        <v/>
      </c>
      <c r="C343" s="47" t="str">
        <f t="shared" si="26"/>
        <v/>
      </c>
      <c r="D343" s="8" t="str">
        <f t="shared" si="27"/>
        <v/>
      </c>
      <c r="E343" s="8" t="str">
        <f t="shared" si="25"/>
        <v/>
      </c>
      <c r="F343" s="8" t="str">
        <f t="shared" si="28"/>
        <v/>
      </c>
    </row>
    <row r="344" spans="1:6">
      <c r="A344" s="6" t="str">
        <f t="shared" si="29"/>
        <v/>
      </c>
      <c r="B344" s="6" t="str">
        <f>IF(A344="","",B343+1-1)</f>
        <v/>
      </c>
      <c r="C344" s="47" t="str">
        <f t="shared" si="26"/>
        <v/>
      </c>
      <c r="D344" s="8" t="str">
        <f t="shared" si="27"/>
        <v/>
      </c>
      <c r="E344" s="8" t="str">
        <f t="shared" si="25"/>
        <v/>
      </c>
      <c r="F344" s="8" t="str">
        <f t="shared" si="28"/>
        <v/>
      </c>
    </row>
    <row r="345" spans="1:6">
      <c r="A345" s="6" t="str">
        <f t="shared" si="29"/>
        <v/>
      </c>
      <c r="B345" s="6" t="str">
        <f>IF(A345="","",B344+1-1)</f>
        <v/>
      </c>
      <c r="C345" s="47" t="str">
        <f t="shared" si="26"/>
        <v/>
      </c>
      <c r="D345" s="8" t="str">
        <f t="shared" si="27"/>
        <v/>
      </c>
      <c r="E345" s="8" t="str">
        <f t="shared" si="25"/>
        <v/>
      </c>
      <c r="F345" s="8" t="str">
        <f t="shared" si="28"/>
        <v/>
      </c>
    </row>
    <row r="346" spans="1:6">
      <c r="A346" s="6" t="str">
        <f t="shared" si="29"/>
        <v/>
      </c>
      <c r="B346" s="6" t="str">
        <f>IF(A346="","",B345+1)</f>
        <v/>
      </c>
      <c r="C346" s="47" t="str">
        <f t="shared" si="26"/>
        <v/>
      </c>
      <c r="D346" s="8" t="str">
        <f t="shared" si="27"/>
        <v/>
      </c>
      <c r="E346" s="8" t="str">
        <f t="shared" si="25"/>
        <v/>
      </c>
      <c r="F346" s="8" t="str">
        <f t="shared" si="28"/>
        <v/>
      </c>
    </row>
    <row r="347" spans="1:6">
      <c r="A347" s="6" t="str">
        <f t="shared" si="29"/>
        <v/>
      </c>
      <c r="B347" s="6" t="str">
        <f>IF(A347="","",B346+1-1)</f>
        <v/>
      </c>
      <c r="C347" s="47" t="str">
        <f t="shared" si="26"/>
        <v/>
      </c>
      <c r="D347" s="8" t="str">
        <f t="shared" si="27"/>
        <v/>
      </c>
      <c r="E347" s="8" t="str">
        <f t="shared" si="25"/>
        <v/>
      </c>
      <c r="F347" s="8" t="str">
        <f t="shared" si="28"/>
        <v/>
      </c>
    </row>
    <row r="348" spans="1:6">
      <c r="A348" s="6" t="str">
        <f t="shared" si="29"/>
        <v/>
      </c>
      <c r="B348" s="6" t="str">
        <f>IF(A348="","",B347+1-1)</f>
        <v/>
      </c>
      <c r="C348" s="47" t="str">
        <f t="shared" si="26"/>
        <v/>
      </c>
      <c r="D348" s="8" t="str">
        <f t="shared" si="27"/>
        <v/>
      </c>
      <c r="E348" s="8" t="str">
        <f t="shared" si="25"/>
        <v/>
      </c>
      <c r="F348" s="8" t="str">
        <f t="shared" si="28"/>
        <v/>
      </c>
    </row>
    <row r="349" spans="1:6">
      <c r="A349" s="6" t="str">
        <f t="shared" si="29"/>
        <v/>
      </c>
      <c r="B349" s="6" t="str">
        <f>IF(A349="","",B348+1)</f>
        <v/>
      </c>
      <c r="C349" s="47" t="str">
        <f t="shared" si="26"/>
        <v/>
      </c>
      <c r="D349" s="8" t="str">
        <f t="shared" si="27"/>
        <v/>
      </c>
      <c r="E349" s="8" t="str">
        <f t="shared" si="25"/>
        <v/>
      </c>
      <c r="F349" s="8" t="str">
        <f t="shared" si="28"/>
        <v/>
      </c>
    </row>
    <row r="350" spans="1:6">
      <c r="A350" s="6" t="str">
        <f t="shared" si="29"/>
        <v/>
      </c>
      <c r="B350" s="6" t="str">
        <f>IF(A350="","",B349+1-1)</f>
        <v/>
      </c>
      <c r="C350" s="47" t="str">
        <f t="shared" si="26"/>
        <v/>
      </c>
      <c r="D350" s="8" t="str">
        <f t="shared" si="27"/>
        <v/>
      </c>
      <c r="E350" s="8" t="str">
        <f t="shared" si="25"/>
        <v/>
      </c>
      <c r="F350" s="8" t="str">
        <f t="shared" si="28"/>
        <v/>
      </c>
    </row>
    <row r="351" spans="1:6">
      <c r="A351" s="6" t="str">
        <f t="shared" si="29"/>
        <v/>
      </c>
      <c r="B351" s="6" t="str">
        <f>IF(A351="","",B350+1-1)</f>
        <v/>
      </c>
      <c r="C351" s="47" t="str">
        <f t="shared" si="26"/>
        <v/>
      </c>
      <c r="D351" s="8" t="str">
        <f t="shared" si="27"/>
        <v/>
      </c>
      <c r="E351" s="8" t="str">
        <f t="shared" si="25"/>
        <v/>
      </c>
      <c r="F351" s="8" t="str">
        <f t="shared" si="28"/>
        <v/>
      </c>
    </row>
    <row r="352" spans="1:6">
      <c r="A352" s="6" t="str">
        <f t="shared" si="29"/>
        <v/>
      </c>
      <c r="B352" s="6" t="str">
        <f>IF(A352="","",B351+1)</f>
        <v/>
      </c>
      <c r="C352" s="47" t="str">
        <f t="shared" si="26"/>
        <v/>
      </c>
      <c r="D352" s="8" t="str">
        <f t="shared" si="27"/>
        <v/>
      </c>
      <c r="E352" s="8" t="str">
        <f t="shared" si="25"/>
        <v/>
      </c>
      <c r="F352" s="8" t="str">
        <f t="shared" si="28"/>
        <v/>
      </c>
    </row>
    <row r="353" spans="1:6">
      <c r="A353" s="6" t="str">
        <f t="shared" si="29"/>
        <v/>
      </c>
      <c r="B353" s="6" t="str">
        <f>IF(A353="","",B352+1-1)</f>
        <v/>
      </c>
      <c r="C353" s="47" t="str">
        <f t="shared" si="26"/>
        <v/>
      </c>
      <c r="D353" s="8" t="str">
        <f t="shared" si="27"/>
        <v/>
      </c>
      <c r="E353" s="8" t="str">
        <f t="shared" si="25"/>
        <v/>
      </c>
      <c r="F353" s="8" t="str">
        <f t="shared" si="28"/>
        <v/>
      </c>
    </row>
    <row r="354" spans="1:6">
      <c r="A354" s="6" t="str">
        <f t="shared" si="29"/>
        <v/>
      </c>
      <c r="B354" s="6" t="str">
        <f>IF(A354="","",B353+1-1)</f>
        <v/>
      </c>
      <c r="C354" s="47" t="str">
        <f t="shared" si="26"/>
        <v/>
      </c>
      <c r="D354" s="8" t="str">
        <f t="shared" si="27"/>
        <v/>
      </c>
      <c r="E354" s="8" t="str">
        <f t="shared" si="25"/>
        <v/>
      </c>
      <c r="F354" s="8" t="str">
        <f t="shared" si="28"/>
        <v/>
      </c>
    </row>
    <row r="355" spans="1:6">
      <c r="A355" s="6" t="str">
        <f t="shared" si="29"/>
        <v/>
      </c>
      <c r="B355" s="6" t="str">
        <f>IF(A355="","",B354+1)</f>
        <v/>
      </c>
      <c r="C355" s="47" t="str">
        <f t="shared" si="26"/>
        <v/>
      </c>
      <c r="D355" s="8" t="str">
        <f t="shared" si="27"/>
        <v/>
      </c>
      <c r="E355" s="8" t="str">
        <f t="shared" si="25"/>
        <v/>
      </c>
      <c r="F355" s="8" t="str">
        <f t="shared" si="28"/>
        <v/>
      </c>
    </row>
    <row r="356" spans="1:6">
      <c r="A356" s="6" t="str">
        <f t="shared" si="29"/>
        <v/>
      </c>
      <c r="B356" s="6" t="str">
        <f>IF(A356="","",B355+1-1)</f>
        <v/>
      </c>
      <c r="C356" s="47" t="str">
        <f t="shared" si="26"/>
        <v/>
      </c>
      <c r="D356" s="8" t="str">
        <f t="shared" si="27"/>
        <v/>
      </c>
      <c r="E356" s="8" t="str">
        <f t="shared" si="25"/>
        <v/>
      </c>
      <c r="F356" s="8" t="str">
        <f t="shared" si="28"/>
        <v/>
      </c>
    </row>
    <row r="357" spans="1:6">
      <c r="A357" s="6" t="str">
        <f t="shared" si="29"/>
        <v/>
      </c>
      <c r="B357" s="6" t="str">
        <f>IF(A357="","",B356+1-1)</f>
        <v/>
      </c>
      <c r="C357" s="47" t="str">
        <f t="shared" si="26"/>
        <v/>
      </c>
      <c r="D357" s="8" t="str">
        <f t="shared" si="27"/>
        <v/>
      </c>
      <c r="E357" s="8" t="str">
        <f t="shared" si="25"/>
        <v/>
      </c>
      <c r="F357" s="8" t="str">
        <f t="shared" si="28"/>
        <v/>
      </c>
    </row>
    <row r="358" spans="1:6">
      <c r="A358" s="6" t="str">
        <f t="shared" si="29"/>
        <v/>
      </c>
      <c r="B358" s="6" t="str">
        <f>IF(A358="","",B357+1)</f>
        <v/>
      </c>
      <c r="C358" s="47" t="str">
        <f t="shared" si="26"/>
        <v/>
      </c>
      <c r="D358" s="8" t="str">
        <f t="shared" si="27"/>
        <v/>
      </c>
      <c r="E358" s="8" t="str">
        <f t="shared" si="25"/>
        <v/>
      </c>
      <c r="F358" s="8" t="str">
        <f t="shared" si="28"/>
        <v/>
      </c>
    </row>
    <row r="359" spans="1:6">
      <c r="A359" s="6" t="str">
        <f t="shared" si="29"/>
        <v/>
      </c>
      <c r="B359" s="6" t="str">
        <f>IF(A359="","",B358+1-1)</f>
        <v/>
      </c>
      <c r="C359" s="47" t="str">
        <f t="shared" si="26"/>
        <v/>
      </c>
      <c r="D359" s="8" t="str">
        <f t="shared" si="27"/>
        <v/>
      </c>
      <c r="E359" s="8" t="str">
        <f t="shared" si="25"/>
        <v/>
      </c>
      <c r="F359" s="8" t="str">
        <f t="shared" si="28"/>
        <v/>
      </c>
    </row>
    <row r="360" spans="1:6">
      <c r="A360" s="6" t="str">
        <f t="shared" si="29"/>
        <v/>
      </c>
      <c r="B360" s="6" t="str">
        <f>IF(A360="","",B359+1-1)</f>
        <v/>
      </c>
      <c r="C360" s="47" t="str">
        <f t="shared" si="26"/>
        <v/>
      </c>
      <c r="D360" s="8" t="str">
        <f t="shared" si="27"/>
        <v/>
      </c>
      <c r="E360" s="8" t="str">
        <f t="shared" si="25"/>
        <v/>
      </c>
      <c r="F360" s="8" t="str">
        <f t="shared" si="28"/>
        <v/>
      </c>
    </row>
    <row r="361" spans="1:6">
      <c r="A361" s="6" t="str">
        <f t="shared" si="29"/>
        <v/>
      </c>
      <c r="B361" s="6" t="str">
        <f>IF(A361="","",B360+1)</f>
        <v/>
      </c>
      <c r="C361" s="47" t="str">
        <f t="shared" si="26"/>
        <v/>
      </c>
      <c r="D361" s="8" t="str">
        <f t="shared" si="27"/>
        <v/>
      </c>
      <c r="E361" s="8" t="str">
        <f t="shared" si="25"/>
        <v/>
      </c>
      <c r="F361" s="8" t="str">
        <f t="shared" si="28"/>
        <v/>
      </c>
    </row>
    <row r="362" spans="1:6">
      <c r="A362" s="6" t="str">
        <f t="shared" si="29"/>
        <v/>
      </c>
      <c r="B362" s="6" t="str">
        <f>IF(A362="","",B361+1-1)</f>
        <v/>
      </c>
      <c r="C362" s="47" t="str">
        <f t="shared" si="26"/>
        <v/>
      </c>
      <c r="D362" s="8" t="str">
        <f t="shared" si="27"/>
        <v/>
      </c>
      <c r="E362" s="8" t="str">
        <f t="shared" si="25"/>
        <v/>
      </c>
      <c r="F362" s="8" t="str">
        <f t="shared" si="28"/>
        <v/>
      </c>
    </row>
    <row r="363" spans="1:6">
      <c r="A363" s="6" t="str">
        <f t="shared" si="29"/>
        <v/>
      </c>
      <c r="B363" s="6" t="str">
        <f>IF(A363="","",B362+1-1)</f>
        <v/>
      </c>
      <c r="C363" s="47" t="str">
        <f t="shared" si="26"/>
        <v/>
      </c>
      <c r="D363" s="8" t="str">
        <f t="shared" si="27"/>
        <v/>
      </c>
      <c r="E363" s="8" t="str">
        <f t="shared" si="25"/>
        <v/>
      </c>
      <c r="F363" s="8" t="str">
        <f t="shared" si="28"/>
        <v/>
      </c>
    </row>
    <row r="364" spans="1:6">
      <c r="A364" s="6" t="str">
        <f t="shared" si="29"/>
        <v/>
      </c>
      <c r="B364" s="6" t="str">
        <f>IF(A364="","",B363+1)</f>
        <v/>
      </c>
      <c r="C364" s="47" t="str">
        <f t="shared" si="26"/>
        <v/>
      </c>
      <c r="D364" s="8" t="str">
        <f t="shared" si="27"/>
        <v/>
      </c>
      <c r="E364" s="8" t="str">
        <f t="shared" si="25"/>
        <v/>
      </c>
      <c r="F364" s="8" t="str">
        <f t="shared" si="28"/>
        <v/>
      </c>
    </row>
    <row r="365" spans="1:6">
      <c r="A365" s="6" t="str">
        <f t="shared" si="29"/>
        <v/>
      </c>
      <c r="B365" s="6" t="str">
        <f>IF(A365="","",B364+1-1)</f>
        <v/>
      </c>
      <c r="C365" s="47" t="str">
        <f t="shared" si="26"/>
        <v/>
      </c>
      <c r="D365" s="8" t="str">
        <f t="shared" si="27"/>
        <v/>
      </c>
      <c r="E365" s="8" t="str">
        <f t="shared" si="25"/>
        <v/>
      </c>
      <c r="F365" s="8" t="str">
        <f t="shared" si="28"/>
        <v/>
      </c>
    </row>
    <row r="366" spans="1:6">
      <c r="A366" s="6" t="str">
        <f t="shared" si="29"/>
        <v/>
      </c>
      <c r="B366" s="6" t="str">
        <f>IF(A366="","",B365+1-1)</f>
        <v/>
      </c>
      <c r="C366" s="47" t="str">
        <f t="shared" si="26"/>
        <v/>
      </c>
      <c r="D366" s="8" t="str">
        <f t="shared" si="27"/>
        <v/>
      </c>
      <c r="E366" s="8" t="str">
        <f t="shared" si="25"/>
        <v/>
      </c>
      <c r="F366" s="8" t="str">
        <f t="shared" si="28"/>
        <v/>
      </c>
    </row>
    <row r="367" spans="1:6">
      <c r="A367" s="6" t="str">
        <f t="shared" si="29"/>
        <v/>
      </c>
      <c r="B367" s="6" t="str">
        <f>IF(A367="","",B366+1)</f>
        <v/>
      </c>
      <c r="C367" s="47" t="str">
        <f t="shared" si="26"/>
        <v/>
      </c>
      <c r="D367" s="8" t="str">
        <f t="shared" si="27"/>
        <v/>
      </c>
      <c r="E367" s="8" t="str">
        <f t="shared" si="25"/>
        <v/>
      </c>
      <c r="F367" s="8" t="str">
        <f t="shared" si="28"/>
        <v/>
      </c>
    </row>
    <row r="368" spans="1:6">
      <c r="A368" s="6" t="str">
        <f t="shared" si="29"/>
        <v/>
      </c>
      <c r="B368" s="6" t="str">
        <f>IF(A368="","",B367+1-1)</f>
        <v/>
      </c>
      <c r="C368" s="47" t="str">
        <f t="shared" si="26"/>
        <v/>
      </c>
      <c r="D368" s="8" t="str">
        <f t="shared" si="27"/>
        <v/>
      </c>
      <c r="E368" s="8" t="str">
        <f t="shared" si="25"/>
        <v/>
      </c>
      <c r="F368" s="8" t="str">
        <f t="shared" si="28"/>
        <v/>
      </c>
    </row>
    <row r="369" spans="1:6">
      <c r="A369" s="6" t="str">
        <f t="shared" si="29"/>
        <v/>
      </c>
      <c r="B369" s="6" t="str">
        <f>IF(A369="","",B368+1-1)</f>
        <v/>
      </c>
      <c r="C369" s="47" t="str">
        <f t="shared" si="26"/>
        <v/>
      </c>
      <c r="D369" s="8" t="str">
        <f t="shared" si="27"/>
        <v/>
      </c>
      <c r="E369" s="8" t="str">
        <f t="shared" si="25"/>
        <v/>
      </c>
      <c r="F369" s="8" t="str">
        <f t="shared" si="28"/>
        <v/>
      </c>
    </row>
    <row r="370" spans="1:6">
      <c r="A370" s="6" t="str">
        <f t="shared" si="29"/>
        <v/>
      </c>
      <c r="B370" s="6" t="str">
        <f>IF(A370="","",B369+1)</f>
        <v/>
      </c>
      <c r="C370" s="47" t="str">
        <f t="shared" si="26"/>
        <v/>
      </c>
      <c r="D370" s="8" t="str">
        <f t="shared" si="27"/>
        <v/>
      </c>
      <c r="E370" s="8" t="str">
        <f t="shared" si="25"/>
        <v/>
      </c>
      <c r="F370" s="8" t="str">
        <f t="shared" si="28"/>
        <v/>
      </c>
    </row>
    <row r="371" spans="1:6">
      <c r="A371" s="6" t="str">
        <f t="shared" si="29"/>
        <v/>
      </c>
      <c r="B371" s="6" t="str">
        <f>IF(A371="","",B370+1-1)</f>
        <v/>
      </c>
      <c r="C371" s="47" t="str">
        <f t="shared" si="26"/>
        <v/>
      </c>
      <c r="D371" s="8" t="str">
        <f t="shared" si="27"/>
        <v/>
      </c>
      <c r="E371" s="8" t="str">
        <f t="shared" si="25"/>
        <v/>
      </c>
      <c r="F371" s="8" t="str">
        <f t="shared" si="28"/>
        <v/>
      </c>
    </row>
    <row r="372" spans="1:6">
      <c r="A372" s="6" t="str">
        <f t="shared" si="29"/>
        <v/>
      </c>
      <c r="B372" s="6" t="str">
        <f>IF(A372="","",B371+1-1)</f>
        <v/>
      </c>
      <c r="C372" s="47" t="str">
        <f t="shared" si="26"/>
        <v/>
      </c>
      <c r="D372" s="8" t="str">
        <f t="shared" si="27"/>
        <v/>
      </c>
      <c r="E372" s="8" t="str">
        <f t="shared" si="25"/>
        <v/>
      </c>
      <c r="F372" s="8" t="str">
        <f t="shared" si="28"/>
        <v/>
      </c>
    </row>
    <row r="373" spans="1:6">
      <c r="A373" s="6" t="str">
        <f t="shared" si="29"/>
        <v/>
      </c>
      <c r="B373" s="6" t="str">
        <f>IF(A373="","",B372+1)</f>
        <v/>
      </c>
      <c r="C373" s="47" t="str">
        <f t="shared" si="26"/>
        <v/>
      </c>
      <c r="D373" s="8" t="str">
        <f t="shared" si="27"/>
        <v/>
      </c>
      <c r="E373" s="8" t="str">
        <f t="shared" si="25"/>
        <v/>
      </c>
      <c r="F373" s="8" t="str">
        <f t="shared" si="28"/>
        <v/>
      </c>
    </row>
    <row r="374" spans="1:6">
      <c r="A374" s="6" t="str">
        <f t="shared" si="29"/>
        <v/>
      </c>
      <c r="B374" s="6" t="str">
        <f>IF(A374="","",B373+1-1)</f>
        <v/>
      </c>
      <c r="C374" s="47" t="str">
        <f t="shared" si="26"/>
        <v/>
      </c>
      <c r="D374" s="8" t="str">
        <f t="shared" si="27"/>
        <v/>
      </c>
      <c r="E374" s="8" t="str">
        <f t="shared" si="25"/>
        <v/>
      </c>
      <c r="F374" s="8" t="str">
        <f t="shared" si="28"/>
        <v/>
      </c>
    </row>
    <row r="375" spans="1:6">
      <c r="A375" s="6" t="str">
        <f t="shared" si="29"/>
        <v/>
      </c>
      <c r="B375" s="6" t="str">
        <f>IF(A375="","",B374+1-1)</f>
        <v/>
      </c>
      <c r="C375" s="47" t="str">
        <f t="shared" si="26"/>
        <v/>
      </c>
      <c r="D375" s="8" t="str">
        <f t="shared" si="27"/>
        <v/>
      </c>
      <c r="E375" s="8" t="str">
        <f t="shared" si="25"/>
        <v/>
      </c>
      <c r="F375" s="8" t="str">
        <f t="shared" si="28"/>
        <v/>
      </c>
    </row>
    <row r="376" spans="1:6">
      <c r="A376" s="6" t="str">
        <f t="shared" si="29"/>
        <v/>
      </c>
      <c r="B376" s="6" t="str">
        <f>IF(A376="","",B375+1)</f>
        <v/>
      </c>
      <c r="C376" s="47" t="str">
        <f t="shared" si="26"/>
        <v/>
      </c>
      <c r="D376" s="8" t="str">
        <f t="shared" si="27"/>
        <v/>
      </c>
      <c r="E376" s="8" t="str">
        <f t="shared" si="25"/>
        <v/>
      </c>
      <c r="F376" s="8" t="str">
        <f t="shared" si="28"/>
        <v/>
      </c>
    </row>
    <row r="377" spans="1:6">
      <c r="A377" s="6" t="str">
        <f t="shared" si="29"/>
        <v/>
      </c>
      <c r="B377" s="6" t="str">
        <f>IF(A377="","",B376+1-1)</f>
        <v/>
      </c>
      <c r="C377" s="47" t="str">
        <f t="shared" si="26"/>
        <v/>
      </c>
      <c r="D377" s="8" t="str">
        <f t="shared" si="27"/>
        <v/>
      </c>
      <c r="E377" s="8" t="str">
        <f t="shared" si="25"/>
        <v/>
      </c>
      <c r="F377" s="8" t="str">
        <f t="shared" si="28"/>
        <v/>
      </c>
    </row>
    <row r="378" spans="1:6">
      <c r="A378" s="6" t="str">
        <f t="shared" si="29"/>
        <v/>
      </c>
      <c r="B378" s="6" t="str">
        <f>IF(A378="","",B377+1-1)</f>
        <v/>
      </c>
      <c r="C378" s="47" t="str">
        <f t="shared" si="26"/>
        <v/>
      </c>
      <c r="D378" s="8" t="str">
        <f t="shared" si="27"/>
        <v/>
      </c>
      <c r="E378" s="8" t="str">
        <f t="shared" si="25"/>
        <v/>
      </c>
      <c r="F378" s="8" t="str">
        <f t="shared" si="28"/>
        <v/>
      </c>
    </row>
    <row r="379" spans="1:6">
      <c r="A379" s="6" t="str">
        <f t="shared" si="29"/>
        <v/>
      </c>
      <c r="B379" s="6" t="str">
        <f>IF(A379="","",B378+1)</f>
        <v/>
      </c>
      <c r="C379" s="47" t="str">
        <f t="shared" si="26"/>
        <v/>
      </c>
      <c r="D379" s="8" t="str">
        <f t="shared" si="27"/>
        <v/>
      </c>
      <c r="E379" s="8" t="str">
        <f t="shared" si="25"/>
        <v/>
      </c>
      <c r="F379" s="8" t="str">
        <f t="shared" si="28"/>
        <v/>
      </c>
    </row>
    <row r="380" spans="1:6">
      <c r="A380" s="6" t="str">
        <f t="shared" si="29"/>
        <v/>
      </c>
      <c r="B380" s="6" t="str">
        <f>IF(A380="","",B379+1-1)</f>
        <v/>
      </c>
      <c r="C380" s="47" t="str">
        <f t="shared" si="26"/>
        <v/>
      </c>
      <c r="D380" s="8" t="str">
        <f t="shared" si="27"/>
        <v/>
      </c>
      <c r="E380" s="8" t="str">
        <f t="shared" si="25"/>
        <v/>
      </c>
      <c r="F380" s="8" t="str">
        <f t="shared" si="28"/>
        <v/>
      </c>
    </row>
    <row r="381" spans="1:6">
      <c r="A381" s="6" t="str">
        <f t="shared" si="29"/>
        <v/>
      </c>
      <c r="B381" s="6" t="str">
        <f>IF(A381="","",B380+1-1)</f>
        <v/>
      </c>
      <c r="C381" s="47" t="str">
        <f t="shared" si="26"/>
        <v/>
      </c>
      <c r="D381" s="8" t="str">
        <f t="shared" si="27"/>
        <v/>
      </c>
      <c r="E381" s="8" t="str">
        <f t="shared" si="25"/>
        <v/>
      </c>
      <c r="F381" s="8" t="str">
        <f t="shared" si="28"/>
        <v/>
      </c>
    </row>
    <row r="382" spans="1:6">
      <c r="A382" s="6" t="str">
        <f t="shared" si="29"/>
        <v/>
      </c>
      <c r="B382" s="6" t="str">
        <f>IF(A382="","",B381+1)</f>
        <v/>
      </c>
      <c r="C382" s="47" t="str">
        <f t="shared" si="26"/>
        <v/>
      </c>
      <c r="D382" s="8" t="str">
        <f t="shared" si="27"/>
        <v/>
      </c>
      <c r="E382" s="8" t="str">
        <f t="shared" si="25"/>
        <v/>
      </c>
      <c r="F382" s="8" t="str">
        <f t="shared" si="28"/>
        <v/>
      </c>
    </row>
    <row r="383" spans="1:6">
      <c r="A383" s="6" t="str">
        <f t="shared" si="29"/>
        <v/>
      </c>
      <c r="B383" s="6" t="str">
        <f>IF(A383="","",B382+1-1)</f>
        <v/>
      </c>
      <c r="C383" s="47" t="str">
        <f t="shared" si="26"/>
        <v/>
      </c>
      <c r="D383" s="8" t="str">
        <f t="shared" si="27"/>
        <v/>
      </c>
      <c r="E383" s="8" t="str">
        <f t="shared" si="25"/>
        <v/>
      </c>
      <c r="F383" s="8" t="str">
        <f t="shared" si="28"/>
        <v/>
      </c>
    </row>
    <row r="384" spans="1:6">
      <c r="A384" s="6" t="str">
        <f t="shared" si="29"/>
        <v/>
      </c>
      <c r="B384" s="6" t="str">
        <f>IF(A384="","",B383+1-1)</f>
        <v/>
      </c>
      <c r="C384" s="47" t="str">
        <f t="shared" si="26"/>
        <v/>
      </c>
      <c r="D384" s="8" t="str">
        <f t="shared" si="27"/>
        <v/>
      </c>
      <c r="E384" s="8" t="str">
        <f t="shared" si="25"/>
        <v/>
      </c>
      <c r="F384" s="8" t="str">
        <f t="shared" si="28"/>
        <v/>
      </c>
    </row>
    <row r="385" spans="1:6">
      <c r="A385" s="6" t="str">
        <f t="shared" si="29"/>
        <v/>
      </c>
      <c r="B385" s="6" t="str">
        <f>IF(A385="","",B384+1)</f>
        <v/>
      </c>
      <c r="C385" s="47" t="str">
        <f t="shared" si="26"/>
        <v/>
      </c>
      <c r="D385" s="8" t="str">
        <f t="shared" si="27"/>
        <v/>
      </c>
      <c r="E385" s="8" t="str">
        <f t="shared" si="25"/>
        <v/>
      </c>
      <c r="F385" s="8" t="str">
        <f t="shared" si="28"/>
        <v/>
      </c>
    </row>
    <row r="386" spans="1:6">
      <c r="A386" s="6" t="str">
        <f t="shared" si="29"/>
        <v/>
      </c>
      <c r="B386" s="6" t="str">
        <f>IF(A386="","",B385+1-1)</f>
        <v/>
      </c>
      <c r="C386" s="47" t="str">
        <f t="shared" si="26"/>
        <v/>
      </c>
      <c r="D386" s="8" t="str">
        <f t="shared" si="27"/>
        <v/>
      </c>
      <c r="E386" s="8" t="str">
        <f t="shared" si="25"/>
        <v/>
      </c>
      <c r="F386" s="8" t="str">
        <f t="shared" si="28"/>
        <v/>
      </c>
    </row>
    <row r="387" spans="1:6">
      <c r="A387" s="6" t="str">
        <f t="shared" si="29"/>
        <v/>
      </c>
      <c r="B387" s="6" t="str">
        <f>IF(A387="","",B386+1-1)</f>
        <v/>
      </c>
      <c r="C387" s="47" t="str">
        <f t="shared" si="26"/>
        <v/>
      </c>
      <c r="D387" s="8" t="str">
        <f t="shared" si="27"/>
        <v/>
      </c>
      <c r="E387" s="8" t="str">
        <f t="shared" si="25"/>
        <v/>
      </c>
      <c r="F387" s="8" t="str">
        <f t="shared" si="28"/>
        <v/>
      </c>
    </row>
    <row r="388" spans="1:6">
      <c r="A388" s="6" t="str">
        <f t="shared" si="29"/>
        <v/>
      </c>
      <c r="B388" s="6" t="str">
        <f>IF(A388="","",B387+1)</f>
        <v/>
      </c>
      <c r="C388" s="47" t="str">
        <f t="shared" si="26"/>
        <v/>
      </c>
      <c r="D388" s="8" t="str">
        <f t="shared" si="27"/>
        <v/>
      </c>
      <c r="E388" s="8" t="str">
        <f t="shared" si="25"/>
        <v/>
      </c>
      <c r="F388" s="8" t="str">
        <f t="shared" si="28"/>
        <v/>
      </c>
    </row>
    <row r="389" spans="1:6">
      <c r="A389" s="6" t="str">
        <f t="shared" si="29"/>
        <v/>
      </c>
      <c r="B389" s="6" t="str">
        <f>IF(A389="","",B388+1-1)</f>
        <v/>
      </c>
      <c r="C389" s="47" t="str">
        <f t="shared" si="26"/>
        <v/>
      </c>
      <c r="D389" s="8" t="str">
        <f t="shared" si="27"/>
        <v/>
      </c>
      <c r="E389" s="8" t="str">
        <f t="shared" si="25"/>
        <v/>
      </c>
      <c r="F389" s="8" t="str">
        <f t="shared" si="28"/>
        <v/>
      </c>
    </row>
    <row r="390" spans="1:6">
      <c r="A390" s="6" t="str">
        <f t="shared" si="29"/>
        <v/>
      </c>
      <c r="B390" s="6" t="str">
        <f>IF(A390="","",B389+1-1)</f>
        <v/>
      </c>
      <c r="C390" s="47" t="str">
        <f t="shared" si="26"/>
        <v/>
      </c>
      <c r="D390" s="8" t="str">
        <f t="shared" si="27"/>
        <v/>
      </c>
      <c r="E390" s="8" t="str">
        <f t="shared" si="25"/>
        <v/>
      </c>
      <c r="F390" s="8" t="str">
        <f t="shared" si="28"/>
        <v/>
      </c>
    </row>
    <row r="391" spans="1:6">
      <c r="A391" s="6" t="str">
        <f t="shared" si="29"/>
        <v/>
      </c>
      <c r="B391" s="6" t="str">
        <f>IF(A391="","",B390+1)</f>
        <v/>
      </c>
      <c r="C391" s="47" t="str">
        <f t="shared" si="26"/>
        <v/>
      </c>
      <c r="D391" s="8" t="str">
        <f t="shared" si="27"/>
        <v/>
      </c>
      <c r="E391" s="8" t="str">
        <f t="shared" si="25"/>
        <v/>
      </c>
      <c r="F391" s="8" t="str">
        <f t="shared" si="28"/>
        <v/>
      </c>
    </row>
    <row r="392" spans="1:6">
      <c r="A392" s="6" t="str">
        <f t="shared" si="29"/>
        <v/>
      </c>
      <c r="B392" s="6" t="str">
        <f>IF(A392="","",B391+1-1)</f>
        <v/>
      </c>
      <c r="C392" s="47" t="str">
        <f t="shared" si="26"/>
        <v/>
      </c>
      <c r="D392" s="8" t="str">
        <f t="shared" si="27"/>
        <v/>
      </c>
      <c r="E392" s="8" t="str">
        <f t="shared" si="25"/>
        <v/>
      </c>
      <c r="F392" s="8" t="str">
        <f t="shared" si="28"/>
        <v/>
      </c>
    </row>
    <row r="393" spans="1:6">
      <c r="A393" s="6" t="str">
        <f t="shared" si="29"/>
        <v/>
      </c>
      <c r="B393" s="6" t="str">
        <f>IF(A393="","",B392+1-1)</f>
        <v/>
      </c>
      <c r="C393" s="47" t="str">
        <f t="shared" si="26"/>
        <v/>
      </c>
      <c r="D393" s="8" t="str">
        <f t="shared" si="27"/>
        <v/>
      </c>
      <c r="E393" s="8" t="str">
        <f t="shared" si="25"/>
        <v/>
      </c>
      <c r="F393" s="8" t="str">
        <f t="shared" si="28"/>
        <v/>
      </c>
    </row>
    <row r="394" spans="1:6">
      <c r="A394" s="6" t="str">
        <f t="shared" si="29"/>
        <v/>
      </c>
      <c r="B394" s="6" t="str">
        <f>IF(A394="","",B393+1)</f>
        <v/>
      </c>
      <c r="C394" s="47" t="str">
        <f t="shared" si="26"/>
        <v/>
      </c>
      <c r="D394" s="8" t="str">
        <f t="shared" si="27"/>
        <v/>
      </c>
      <c r="E394" s="8" t="str">
        <f t="shared" ref="E394:E457" si="30">IF(D394="","",ROUND(F394-D394,2))</f>
        <v/>
      </c>
      <c r="F394" s="8" t="str">
        <f t="shared" si="28"/>
        <v/>
      </c>
    </row>
    <row r="395" spans="1:6">
      <c r="A395" s="6" t="str">
        <f t="shared" si="29"/>
        <v/>
      </c>
      <c r="B395" s="6" t="str">
        <f>IF(A395="","",B394+1-1)</f>
        <v/>
      </c>
      <c r="C395" s="47" t="str">
        <f t="shared" ref="C395:C458" si="31">IF(OR(C394="",C394=0),"",IF(AND(C394-E394=0,F394=0),"",ROUND(C394-E394,2)))</f>
        <v/>
      </c>
      <c r="D395" s="8" t="str">
        <f t="shared" ref="D395:D458" si="32">IF(OR(C395="",C395=0),"",IF(AND(B395=B394,C395&gt;0),D394,ROUND(C395*p0,2)))</f>
        <v/>
      </c>
      <c r="E395" s="8" t="str">
        <f t="shared" si="30"/>
        <v/>
      </c>
      <c r="F395" s="8" t="str">
        <f t="shared" ref="F395:F458" si="33">IF(OR(C395="",C395=0),"",IF(C395+D395&gt;A,A,C395+D395))</f>
        <v/>
      </c>
    </row>
    <row r="396" spans="1:6">
      <c r="A396" s="6" t="str">
        <f t="shared" ref="A396:A459" si="34">IF(OR(AND(F395&lt;A,F394&lt;A),F395=""),"",A395+1)</f>
        <v/>
      </c>
      <c r="B396" s="6" t="str">
        <f>IF(A396="","",B395+1-1)</f>
        <v/>
      </c>
      <c r="C396" s="47" t="str">
        <f t="shared" si="31"/>
        <v/>
      </c>
      <c r="D396" s="8" t="str">
        <f t="shared" si="32"/>
        <v/>
      </c>
      <c r="E396" s="8" t="str">
        <f t="shared" si="30"/>
        <v/>
      </c>
      <c r="F396" s="8" t="str">
        <f t="shared" si="33"/>
        <v/>
      </c>
    </row>
    <row r="397" spans="1:6">
      <c r="A397" s="6" t="str">
        <f t="shared" si="34"/>
        <v/>
      </c>
      <c r="B397" s="6" t="str">
        <f>IF(A397="","",B396+1)</f>
        <v/>
      </c>
      <c r="C397" s="47" t="str">
        <f t="shared" si="31"/>
        <v/>
      </c>
      <c r="D397" s="8" t="str">
        <f t="shared" si="32"/>
        <v/>
      </c>
      <c r="E397" s="8" t="str">
        <f t="shared" si="30"/>
        <v/>
      </c>
      <c r="F397" s="8" t="str">
        <f t="shared" si="33"/>
        <v/>
      </c>
    </row>
    <row r="398" spans="1:6">
      <c r="A398" s="6" t="str">
        <f t="shared" si="34"/>
        <v/>
      </c>
      <c r="B398" s="6" t="str">
        <f>IF(A398="","",B397+1-1)</f>
        <v/>
      </c>
      <c r="C398" s="47" t="str">
        <f t="shared" si="31"/>
        <v/>
      </c>
      <c r="D398" s="8" t="str">
        <f t="shared" si="32"/>
        <v/>
      </c>
      <c r="E398" s="8" t="str">
        <f t="shared" si="30"/>
        <v/>
      </c>
      <c r="F398" s="8" t="str">
        <f t="shared" si="33"/>
        <v/>
      </c>
    </row>
    <row r="399" spans="1:6">
      <c r="A399" s="6" t="str">
        <f t="shared" si="34"/>
        <v/>
      </c>
      <c r="B399" s="6" t="str">
        <f>IF(A399="","",B398+1-1)</f>
        <v/>
      </c>
      <c r="C399" s="47" t="str">
        <f t="shared" si="31"/>
        <v/>
      </c>
      <c r="D399" s="8" t="str">
        <f t="shared" si="32"/>
        <v/>
      </c>
      <c r="E399" s="8" t="str">
        <f t="shared" si="30"/>
        <v/>
      </c>
      <c r="F399" s="8" t="str">
        <f t="shared" si="33"/>
        <v/>
      </c>
    </row>
    <row r="400" spans="1:6">
      <c r="A400" s="6" t="str">
        <f t="shared" si="34"/>
        <v/>
      </c>
      <c r="B400" s="6" t="str">
        <f>IF(A400="","",B399+1)</f>
        <v/>
      </c>
      <c r="C400" s="47" t="str">
        <f t="shared" si="31"/>
        <v/>
      </c>
      <c r="D400" s="8" t="str">
        <f t="shared" si="32"/>
        <v/>
      </c>
      <c r="E400" s="8" t="str">
        <f t="shared" si="30"/>
        <v/>
      </c>
      <c r="F400" s="8" t="str">
        <f t="shared" si="33"/>
        <v/>
      </c>
    </row>
    <row r="401" spans="1:6">
      <c r="A401" s="6" t="str">
        <f t="shared" si="34"/>
        <v/>
      </c>
      <c r="B401" s="6" t="str">
        <f>IF(A401="","",B400+1-1)</f>
        <v/>
      </c>
      <c r="C401" s="47" t="str">
        <f t="shared" si="31"/>
        <v/>
      </c>
      <c r="D401" s="8" t="str">
        <f t="shared" si="32"/>
        <v/>
      </c>
      <c r="E401" s="8" t="str">
        <f t="shared" si="30"/>
        <v/>
      </c>
      <c r="F401" s="8" t="str">
        <f t="shared" si="33"/>
        <v/>
      </c>
    </row>
    <row r="402" spans="1:6">
      <c r="A402" s="6" t="str">
        <f t="shared" si="34"/>
        <v/>
      </c>
      <c r="B402" s="6" t="str">
        <f>IF(A402="","",B401+1-1)</f>
        <v/>
      </c>
      <c r="C402" s="47" t="str">
        <f t="shared" si="31"/>
        <v/>
      </c>
      <c r="D402" s="8" t="str">
        <f t="shared" si="32"/>
        <v/>
      </c>
      <c r="E402" s="8" t="str">
        <f t="shared" si="30"/>
        <v/>
      </c>
      <c r="F402" s="8" t="str">
        <f t="shared" si="33"/>
        <v/>
      </c>
    </row>
    <row r="403" spans="1:6">
      <c r="A403" s="6" t="str">
        <f t="shared" si="34"/>
        <v/>
      </c>
      <c r="B403" s="6" t="str">
        <f>IF(A403="","",B402+1)</f>
        <v/>
      </c>
      <c r="C403" s="47" t="str">
        <f t="shared" si="31"/>
        <v/>
      </c>
      <c r="D403" s="8" t="str">
        <f t="shared" si="32"/>
        <v/>
      </c>
      <c r="E403" s="8" t="str">
        <f t="shared" si="30"/>
        <v/>
      </c>
      <c r="F403" s="8" t="str">
        <f t="shared" si="33"/>
        <v/>
      </c>
    </row>
    <row r="404" spans="1:6">
      <c r="A404" s="6" t="str">
        <f t="shared" si="34"/>
        <v/>
      </c>
      <c r="B404" s="6" t="str">
        <f>IF(A404="","",B403+1-1)</f>
        <v/>
      </c>
      <c r="C404" s="47" t="str">
        <f t="shared" si="31"/>
        <v/>
      </c>
      <c r="D404" s="8" t="str">
        <f t="shared" si="32"/>
        <v/>
      </c>
      <c r="E404" s="8" t="str">
        <f t="shared" si="30"/>
        <v/>
      </c>
      <c r="F404" s="8" t="str">
        <f t="shared" si="33"/>
        <v/>
      </c>
    </row>
    <row r="405" spans="1:6">
      <c r="A405" s="6" t="str">
        <f t="shared" si="34"/>
        <v/>
      </c>
      <c r="B405" s="6" t="str">
        <f>IF(A405="","",B404+1-1)</f>
        <v/>
      </c>
      <c r="C405" s="47" t="str">
        <f t="shared" si="31"/>
        <v/>
      </c>
      <c r="D405" s="8" t="str">
        <f t="shared" si="32"/>
        <v/>
      </c>
      <c r="E405" s="8" t="str">
        <f t="shared" si="30"/>
        <v/>
      </c>
      <c r="F405" s="8" t="str">
        <f t="shared" si="33"/>
        <v/>
      </c>
    </row>
    <row r="406" spans="1:6">
      <c r="A406" s="6" t="str">
        <f t="shared" si="34"/>
        <v/>
      </c>
      <c r="B406" s="6" t="str">
        <f>IF(A406="","",B405+1)</f>
        <v/>
      </c>
      <c r="C406" s="47" t="str">
        <f t="shared" si="31"/>
        <v/>
      </c>
      <c r="D406" s="8" t="str">
        <f t="shared" si="32"/>
        <v/>
      </c>
      <c r="E406" s="8" t="str">
        <f t="shared" si="30"/>
        <v/>
      </c>
      <c r="F406" s="8" t="str">
        <f t="shared" si="33"/>
        <v/>
      </c>
    </row>
    <row r="407" spans="1:6">
      <c r="A407" s="6" t="str">
        <f t="shared" si="34"/>
        <v/>
      </c>
      <c r="B407" s="6" t="str">
        <f>IF(A407="","",B406+1-1)</f>
        <v/>
      </c>
      <c r="C407" s="47" t="str">
        <f t="shared" si="31"/>
        <v/>
      </c>
      <c r="D407" s="8" t="str">
        <f t="shared" si="32"/>
        <v/>
      </c>
      <c r="E407" s="8" t="str">
        <f t="shared" si="30"/>
        <v/>
      </c>
      <c r="F407" s="8" t="str">
        <f t="shared" si="33"/>
        <v/>
      </c>
    </row>
    <row r="408" spans="1:6">
      <c r="A408" s="6" t="str">
        <f t="shared" si="34"/>
        <v/>
      </c>
      <c r="B408" s="6" t="str">
        <f>IF(A408="","",B407+1-1)</f>
        <v/>
      </c>
      <c r="C408" s="47" t="str">
        <f t="shared" si="31"/>
        <v/>
      </c>
      <c r="D408" s="8" t="str">
        <f t="shared" si="32"/>
        <v/>
      </c>
      <c r="E408" s="8" t="str">
        <f t="shared" si="30"/>
        <v/>
      </c>
      <c r="F408" s="8" t="str">
        <f t="shared" si="33"/>
        <v/>
      </c>
    </row>
    <row r="409" spans="1:6">
      <c r="A409" s="6" t="str">
        <f t="shared" si="34"/>
        <v/>
      </c>
      <c r="B409" s="6" t="str">
        <f>IF(A409="","",B408+1)</f>
        <v/>
      </c>
      <c r="C409" s="47" t="str">
        <f t="shared" si="31"/>
        <v/>
      </c>
      <c r="D409" s="8" t="str">
        <f t="shared" si="32"/>
        <v/>
      </c>
      <c r="E409" s="8" t="str">
        <f t="shared" si="30"/>
        <v/>
      </c>
      <c r="F409" s="8" t="str">
        <f t="shared" si="33"/>
        <v/>
      </c>
    </row>
    <row r="410" spans="1:6">
      <c r="A410" s="6" t="str">
        <f t="shared" si="34"/>
        <v/>
      </c>
      <c r="B410" s="6" t="str">
        <f>IF(A410="","",B409+1-1)</f>
        <v/>
      </c>
      <c r="C410" s="47" t="str">
        <f t="shared" si="31"/>
        <v/>
      </c>
      <c r="D410" s="8" t="str">
        <f t="shared" si="32"/>
        <v/>
      </c>
      <c r="E410" s="8" t="str">
        <f t="shared" si="30"/>
        <v/>
      </c>
      <c r="F410" s="8" t="str">
        <f t="shared" si="33"/>
        <v/>
      </c>
    </row>
    <row r="411" spans="1:6">
      <c r="A411" s="6" t="str">
        <f t="shared" si="34"/>
        <v/>
      </c>
      <c r="B411" s="6" t="str">
        <f>IF(A411="","",B410+1-1)</f>
        <v/>
      </c>
      <c r="C411" s="47" t="str">
        <f t="shared" si="31"/>
        <v/>
      </c>
      <c r="D411" s="8" t="str">
        <f t="shared" si="32"/>
        <v/>
      </c>
      <c r="E411" s="8" t="str">
        <f t="shared" si="30"/>
        <v/>
      </c>
      <c r="F411" s="8" t="str">
        <f t="shared" si="33"/>
        <v/>
      </c>
    </row>
    <row r="412" spans="1:6">
      <c r="A412" s="6" t="str">
        <f t="shared" si="34"/>
        <v/>
      </c>
      <c r="B412" s="6" t="str">
        <f>IF(A412="","",B411+1)</f>
        <v/>
      </c>
      <c r="C412" s="47" t="str">
        <f t="shared" si="31"/>
        <v/>
      </c>
      <c r="D412" s="8" t="str">
        <f t="shared" si="32"/>
        <v/>
      </c>
      <c r="E412" s="8" t="str">
        <f t="shared" si="30"/>
        <v/>
      </c>
      <c r="F412" s="8" t="str">
        <f t="shared" si="33"/>
        <v/>
      </c>
    </row>
    <row r="413" spans="1:6">
      <c r="A413" s="6" t="str">
        <f t="shared" si="34"/>
        <v/>
      </c>
      <c r="B413" s="6" t="str">
        <f>IF(A413="","",B412+1-1)</f>
        <v/>
      </c>
      <c r="C413" s="47" t="str">
        <f t="shared" si="31"/>
        <v/>
      </c>
      <c r="D413" s="8" t="str">
        <f t="shared" si="32"/>
        <v/>
      </c>
      <c r="E413" s="8" t="str">
        <f t="shared" si="30"/>
        <v/>
      </c>
      <c r="F413" s="8" t="str">
        <f t="shared" si="33"/>
        <v/>
      </c>
    </row>
    <row r="414" spans="1:6">
      <c r="A414" s="6" t="str">
        <f t="shared" si="34"/>
        <v/>
      </c>
      <c r="B414" s="6" t="str">
        <f>IF(A414="","",B413+1-1)</f>
        <v/>
      </c>
      <c r="C414" s="47" t="str">
        <f t="shared" si="31"/>
        <v/>
      </c>
      <c r="D414" s="8" t="str">
        <f t="shared" si="32"/>
        <v/>
      </c>
      <c r="E414" s="8" t="str">
        <f t="shared" si="30"/>
        <v/>
      </c>
      <c r="F414" s="8" t="str">
        <f t="shared" si="33"/>
        <v/>
      </c>
    </row>
    <row r="415" spans="1:6">
      <c r="A415" s="6" t="str">
        <f t="shared" si="34"/>
        <v/>
      </c>
      <c r="B415" s="6" t="str">
        <f>IF(A415="","",B414+1)</f>
        <v/>
      </c>
      <c r="C415" s="47" t="str">
        <f t="shared" si="31"/>
        <v/>
      </c>
      <c r="D415" s="8" t="str">
        <f t="shared" si="32"/>
        <v/>
      </c>
      <c r="E415" s="8" t="str">
        <f t="shared" si="30"/>
        <v/>
      </c>
      <c r="F415" s="8" t="str">
        <f t="shared" si="33"/>
        <v/>
      </c>
    </row>
    <row r="416" spans="1:6">
      <c r="A416" s="6" t="str">
        <f t="shared" si="34"/>
        <v/>
      </c>
      <c r="B416" s="6" t="str">
        <f>IF(A416="","",B415+1-1)</f>
        <v/>
      </c>
      <c r="C416" s="47" t="str">
        <f t="shared" si="31"/>
        <v/>
      </c>
      <c r="D416" s="8" t="str">
        <f t="shared" si="32"/>
        <v/>
      </c>
      <c r="E416" s="8" t="str">
        <f t="shared" si="30"/>
        <v/>
      </c>
      <c r="F416" s="8" t="str">
        <f t="shared" si="33"/>
        <v/>
      </c>
    </row>
    <row r="417" spans="1:6">
      <c r="A417" s="6" t="str">
        <f t="shared" si="34"/>
        <v/>
      </c>
      <c r="B417" s="6" t="str">
        <f>IF(A417="","",B416+1-1)</f>
        <v/>
      </c>
      <c r="C417" s="47" t="str">
        <f t="shared" si="31"/>
        <v/>
      </c>
      <c r="D417" s="8" t="str">
        <f t="shared" si="32"/>
        <v/>
      </c>
      <c r="E417" s="8" t="str">
        <f t="shared" si="30"/>
        <v/>
      </c>
      <c r="F417" s="8" t="str">
        <f t="shared" si="33"/>
        <v/>
      </c>
    </row>
    <row r="418" spans="1:6">
      <c r="A418" s="6" t="str">
        <f t="shared" si="34"/>
        <v/>
      </c>
      <c r="B418" s="6" t="str">
        <f>IF(A418="","",B417+1)</f>
        <v/>
      </c>
      <c r="C418" s="47" t="str">
        <f t="shared" si="31"/>
        <v/>
      </c>
      <c r="D418" s="8" t="str">
        <f t="shared" si="32"/>
        <v/>
      </c>
      <c r="E418" s="8" t="str">
        <f t="shared" si="30"/>
        <v/>
      </c>
      <c r="F418" s="8" t="str">
        <f t="shared" si="33"/>
        <v/>
      </c>
    </row>
    <row r="419" spans="1:6">
      <c r="A419" s="6" t="str">
        <f t="shared" si="34"/>
        <v/>
      </c>
      <c r="B419" s="6" t="str">
        <f>IF(A419="","",B418+1-1)</f>
        <v/>
      </c>
      <c r="C419" s="47" t="str">
        <f t="shared" si="31"/>
        <v/>
      </c>
      <c r="D419" s="8" t="str">
        <f t="shared" si="32"/>
        <v/>
      </c>
      <c r="E419" s="8" t="str">
        <f t="shared" si="30"/>
        <v/>
      </c>
      <c r="F419" s="8" t="str">
        <f t="shared" si="33"/>
        <v/>
      </c>
    </row>
    <row r="420" spans="1:6">
      <c r="A420" s="6" t="str">
        <f t="shared" si="34"/>
        <v/>
      </c>
      <c r="B420" s="6" t="str">
        <f>IF(A420="","",B419+1-1)</f>
        <v/>
      </c>
      <c r="C420" s="47" t="str">
        <f t="shared" si="31"/>
        <v/>
      </c>
      <c r="D420" s="8" t="str">
        <f t="shared" si="32"/>
        <v/>
      </c>
      <c r="E420" s="8" t="str">
        <f t="shared" si="30"/>
        <v/>
      </c>
      <c r="F420" s="8" t="str">
        <f t="shared" si="33"/>
        <v/>
      </c>
    </row>
    <row r="421" spans="1:6">
      <c r="A421" s="6" t="str">
        <f t="shared" si="34"/>
        <v/>
      </c>
      <c r="B421" s="6" t="str">
        <f>IF(A421="","",B420+1)</f>
        <v/>
      </c>
      <c r="C421" s="47" t="str">
        <f t="shared" si="31"/>
        <v/>
      </c>
      <c r="D421" s="8" t="str">
        <f t="shared" si="32"/>
        <v/>
      </c>
      <c r="E421" s="8" t="str">
        <f t="shared" si="30"/>
        <v/>
      </c>
      <c r="F421" s="8" t="str">
        <f t="shared" si="33"/>
        <v/>
      </c>
    </row>
    <row r="422" spans="1:6">
      <c r="A422" s="6" t="str">
        <f t="shared" si="34"/>
        <v/>
      </c>
      <c r="B422" s="6" t="str">
        <f>IF(A422="","",B421+1-1)</f>
        <v/>
      </c>
      <c r="C422" s="47" t="str">
        <f t="shared" si="31"/>
        <v/>
      </c>
      <c r="D422" s="8" t="str">
        <f t="shared" si="32"/>
        <v/>
      </c>
      <c r="E422" s="8" t="str">
        <f t="shared" si="30"/>
        <v/>
      </c>
      <c r="F422" s="8" t="str">
        <f t="shared" si="33"/>
        <v/>
      </c>
    </row>
    <row r="423" spans="1:6">
      <c r="A423" s="6" t="str">
        <f t="shared" si="34"/>
        <v/>
      </c>
      <c r="B423" s="6" t="str">
        <f>IF(A423="","",B422+1-1)</f>
        <v/>
      </c>
      <c r="C423" s="47" t="str">
        <f t="shared" si="31"/>
        <v/>
      </c>
      <c r="D423" s="8" t="str">
        <f t="shared" si="32"/>
        <v/>
      </c>
      <c r="E423" s="8" t="str">
        <f t="shared" si="30"/>
        <v/>
      </c>
      <c r="F423" s="8" t="str">
        <f t="shared" si="33"/>
        <v/>
      </c>
    </row>
    <row r="424" spans="1:6">
      <c r="A424" s="6" t="str">
        <f t="shared" si="34"/>
        <v/>
      </c>
      <c r="B424" s="6" t="str">
        <f>IF(A424="","",B423+1)</f>
        <v/>
      </c>
      <c r="C424" s="47" t="str">
        <f t="shared" si="31"/>
        <v/>
      </c>
      <c r="D424" s="8" t="str">
        <f t="shared" si="32"/>
        <v/>
      </c>
      <c r="E424" s="8" t="str">
        <f t="shared" si="30"/>
        <v/>
      </c>
      <c r="F424" s="8" t="str">
        <f t="shared" si="33"/>
        <v/>
      </c>
    </row>
    <row r="425" spans="1:6">
      <c r="A425" s="6" t="str">
        <f t="shared" si="34"/>
        <v/>
      </c>
      <c r="B425" s="6" t="str">
        <f>IF(A425="","",B424+1-1)</f>
        <v/>
      </c>
      <c r="C425" s="47" t="str">
        <f t="shared" si="31"/>
        <v/>
      </c>
      <c r="D425" s="8" t="str">
        <f t="shared" si="32"/>
        <v/>
      </c>
      <c r="E425" s="8" t="str">
        <f t="shared" si="30"/>
        <v/>
      </c>
      <c r="F425" s="8" t="str">
        <f t="shared" si="33"/>
        <v/>
      </c>
    </row>
    <row r="426" spans="1:6">
      <c r="A426" s="6" t="str">
        <f t="shared" si="34"/>
        <v/>
      </c>
      <c r="B426" s="6" t="str">
        <f>IF(A426="","",B425+1-1)</f>
        <v/>
      </c>
      <c r="C426" s="47" t="str">
        <f t="shared" si="31"/>
        <v/>
      </c>
      <c r="D426" s="8" t="str">
        <f t="shared" si="32"/>
        <v/>
      </c>
      <c r="E426" s="8" t="str">
        <f t="shared" si="30"/>
        <v/>
      </c>
      <c r="F426" s="8" t="str">
        <f t="shared" si="33"/>
        <v/>
      </c>
    </row>
    <row r="427" spans="1:6">
      <c r="A427" s="6" t="str">
        <f t="shared" si="34"/>
        <v/>
      </c>
      <c r="B427" s="6" t="str">
        <f>IF(A427="","",B426+1)</f>
        <v/>
      </c>
      <c r="C427" s="47" t="str">
        <f t="shared" si="31"/>
        <v/>
      </c>
      <c r="D427" s="8" t="str">
        <f t="shared" si="32"/>
        <v/>
      </c>
      <c r="E427" s="8" t="str">
        <f t="shared" si="30"/>
        <v/>
      </c>
      <c r="F427" s="8" t="str">
        <f t="shared" si="33"/>
        <v/>
      </c>
    </row>
    <row r="428" spans="1:6">
      <c r="A428" s="6" t="str">
        <f t="shared" si="34"/>
        <v/>
      </c>
      <c r="B428" s="6" t="str">
        <f>IF(A428="","",B427+1-1)</f>
        <v/>
      </c>
      <c r="C428" s="47" t="str">
        <f t="shared" si="31"/>
        <v/>
      </c>
      <c r="D428" s="8" t="str">
        <f t="shared" si="32"/>
        <v/>
      </c>
      <c r="E428" s="8" t="str">
        <f t="shared" si="30"/>
        <v/>
      </c>
      <c r="F428" s="8" t="str">
        <f t="shared" si="33"/>
        <v/>
      </c>
    </row>
    <row r="429" spans="1:6">
      <c r="A429" s="6" t="str">
        <f t="shared" si="34"/>
        <v/>
      </c>
      <c r="B429" s="6" t="str">
        <f>IF(A429="","",B428+1-1)</f>
        <v/>
      </c>
      <c r="C429" s="47" t="str">
        <f t="shared" si="31"/>
        <v/>
      </c>
      <c r="D429" s="8" t="str">
        <f t="shared" si="32"/>
        <v/>
      </c>
      <c r="E429" s="8" t="str">
        <f t="shared" si="30"/>
        <v/>
      </c>
      <c r="F429" s="8" t="str">
        <f t="shared" si="33"/>
        <v/>
      </c>
    </row>
    <row r="430" spans="1:6">
      <c r="A430" s="6" t="str">
        <f t="shared" si="34"/>
        <v/>
      </c>
      <c r="B430" s="6" t="str">
        <f>IF(A430="","",B429+1)</f>
        <v/>
      </c>
      <c r="C430" s="47" t="str">
        <f t="shared" si="31"/>
        <v/>
      </c>
      <c r="D430" s="8" t="str">
        <f t="shared" si="32"/>
        <v/>
      </c>
      <c r="E430" s="8" t="str">
        <f t="shared" si="30"/>
        <v/>
      </c>
      <c r="F430" s="8" t="str">
        <f t="shared" si="33"/>
        <v/>
      </c>
    </row>
    <row r="431" spans="1:6">
      <c r="A431" s="6" t="str">
        <f t="shared" si="34"/>
        <v/>
      </c>
      <c r="B431" s="6" t="str">
        <f>IF(A431="","",B430+1-1)</f>
        <v/>
      </c>
      <c r="C431" s="47" t="str">
        <f t="shared" si="31"/>
        <v/>
      </c>
      <c r="D431" s="8" t="str">
        <f t="shared" si="32"/>
        <v/>
      </c>
      <c r="E431" s="8" t="str">
        <f t="shared" si="30"/>
        <v/>
      </c>
      <c r="F431" s="8" t="str">
        <f t="shared" si="33"/>
        <v/>
      </c>
    </row>
    <row r="432" spans="1:6">
      <c r="A432" s="6" t="str">
        <f t="shared" si="34"/>
        <v/>
      </c>
      <c r="B432" s="6" t="str">
        <f>IF(A432="","",B431+1-1)</f>
        <v/>
      </c>
      <c r="C432" s="47" t="str">
        <f t="shared" si="31"/>
        <v/>
      </c>
      <c r="D432" s="8" t="str">
        <f t="shared" si="32"/>
        <v/>
      </c>
      <c r="E432" s="8" t="str">
        <f t="shared" si="30"/>
        <v/>
      </c>
      <c r="F432" s="8" t="str">
        <f t="shared" si="33"/>
        <v/>
      </c>
    </row>
    <row r="433" spans="1:6">
      <c r="A433" s="6" t="str">
        <f t="shared" si="34"/>
        <v/>
      </c>
      <c r="B433" s="6" t="str">
        <f>IF(A433="","",B432+1)</f>
        <v/>
      </c>
      <c r="C433" s="47" t="str">
        <f t="shared" si="31"/>
        <v/>
      </c>
      <c r="D433" s="8" t="str">
        <f t="shared" si="32"/>
        <v/>
      </c>
      <c r="E433" s="8" t="str">
        <f t="shared" si="30"/>
        <v/>
      </c>
      <c r="F433" s="8" t="str">
        <f t="shared" si="33"/>
        <v/>
      </c>
    </row>
    <row r="434" spans="1:6">
      <c r="A434" s="6" t="str">
        <f t="shared" si="34"/>
        <v/>
      </c>
      <c r="B434" s="6" t="str">
        <f>IF(A434="","",B433+1-1)</f>
        <v/>
      </c>
      <c r="C434" s="47" t="str">
        <f t="shared" si="31"/>
        <v/>
      </c>
      <c r="D434" s="8" t="str">
        <f t="shared" si="32"/>
        <v/>
      </c>
      <c r="E434" s="8" t="str">
        <f t="shared" si="30"/>
        <v/>
      </c>
      <c r="F434" s="8" t="str">
        <f t="shared" si="33"/>
        <v/>
      </c>
    </row>
    <row r="435" spans="1:6">
      <c r="A435" s="6" t="str">
        <f t="shared" si="34"/>
        <v/>
      </c>
      <c r="B435" s="6" t="str">
        <f>IF(A435="","",B434+1-1)</f>
        <v/>
      </c>
      <c r="C435" s="47" t="str">
        <f t="shared" si="31"/>
        <v/>
      </c>
      <c r="D435" s="8" t="str">
        <f t="shared" si="32"/>
        <v/>
      </c>
      <c r="E435" s="8" t="str">
        <f t="shared" si="30"/>
        <v/>
      </c>
      <c r="F435" s="8" t="str">
        <f t="shared" si="33"/>
        <v/>
      </c>
    </row>
    <row r="436" spans="1:6">
      <c r="A436" s="6" t="str">
        <f t="shared" si="34"/>
        <v/>
      </c>
      <c r="B436" s="6" t="str">
        <f>IF(A436="","",B435+1)</f>
        <v/>
      </c>
      <c r="C436" s="47" t="str">
        <f t="shared" si="31"/>
        <v/>
      </c>
      <c r="D436" s="8" t="str">
        <f t="shared" si="32"/>
        <v/>
      </c>
      <c r="E436" s="8" t="str">
        <f t="shared" si="30"/>
        <v/>
      </c>
      <c r="F436" s="8" t="str">
        <f t="shared" si="33"/>
        <v/>
      </c>
    </row>
    <row r="437" spans="1:6">
      <c r="A437" s="6" t="str">
        <f t="shared" si="34"/>
        <v/>
      </c>
      <c r="B437" s="6" t="str">
        <f>IF(A437="","",B436+1-1)</f>
        <v/>
      </c>
      <c r="C437" s="47" t="str">
        <f t="shared" si="31"/>
        <v/>
      </c>
      <c r="D437" s="8" t="str">
        <f t="shared" si="32"/>
        <v/>
      </c>
      <c r="E437" s="8" t="str">
        <f t="shared" si="30"/>
        <v/>
      </c>
      <c r="F437" s="8" t="str">
        <f t="shared" si="33"/>
        <v/>
      </c>
    </row>
    <row r="438" spans="1:6">
      <c r="A438" s="6" t="str">
        <f t="shared" si="34"/>
        <v/>
      </c>
      <c r="B438" s="6" t="str">
        <f>IF(A438="","",B437+1-1)</f>
        <v/>
      </c>
      <c r="C438" s="47" t="str">
        <f t="shared" si="31"/>
        <v/>
      </c>
      <c r="D438" s="8" t="str">
        <f t="shared" si="32"/>
        <v/>
      </c>
      <c r="E438" s="8" t="str">
        <f t="shared" si="30"/>
        <v/>
      </c>
      <c r="F438" s="8" t="str">
        <f t="shared" si="33"/>
        <v/>
      </c>
    </row>
    <row r="439" spans="1:6">
      <c r="A439" s="6" t="str">
        <f t="shared" si="34"/>
        <v/>
      </c>
      <c r="B439" s="6" t="str">
        <f>IF(A439="","",B438+1)</f>
        <v/>
      </c>
      <c r="C439" s="47" t="str">
        <f t="shared" si="31"/>
        <v/>
      </c>
      <c r="D439" s="8" t="str">
        <f t="shared" si="32"/>
        <v/>
      </c>
      <c r="E439" s="8" t="str">
        <f t="shared" si="30"/>
        <v/>
      </c>
      <c r="F439" s="8" t="str">
        <f t="shared" si="33"/>
        <v/>
      </c>
    </row>
    <row r="440" spans="1:6">
      <c r="A440" s="6" t="str">
        <f t="shared" si="34"/>
        <v/>
      </c>
      <c r="B440" s="6" t="str">
        <f>IF(A440="","",B439+1-1)</f>
        <v/>
      </c>
      <c r="C440" s="47" t="str">
        <f t="shared" si="31"/>
        <v/>
      </c>
      <c r="D440" s="8" t="str">
        <f t="shared" si="32"/>
        <v/>
      </c>
      <c r="E440" s="8" t="str">
        <f t="shared" si="30"/>
        <v/>
      </c>
      <c r="F440" s="8" t="str">
        <f t="shared" si="33"/>
        <v/>
      </c>
    </row>
    <row r="441" spans="1:6">
      <c r="A441" s="6" t="str">
        <f t="shared" si="34"/>
        <v/>
      </c>
      <c r="B441" s="6" t="str">
        <f>IF(A441="","",B440+1-1)</f>
        <v/>
      </c>
      <c r="C441" s="47" t="str">
        <f t="shared" si="31"/>
        <v/>
      </c>
      <c r="D441" s="8" t="str">
        <f t="shared" si="32"/>
        <v/>
      </c>
      <c r="E441" s="8" t="str">
        <f t="shared" si="30"/>
        <v/>
      </c>
      <c r="F441" s="8" t="str">
        <f t="shared" si="33"/>
        <v/>
      </c>
    </row>
    <row r="442" spans="1:6">
      <c r="A442" s="6" t="str">
        <f t="shared" si="34"/>
        <v/>
      </c>
      <c r="B442" s="6" t="str">
        <f>IF(A442="","",B441+1)</f>
        <v/>
      </c>
      <c r="C442" s="47" t="str">
        <f t="shared" si="31"/>
        <v/>
      </c>
      <c r="D442" s="8" t="str">
        <f t="shared" si="32"/>
        <v/>
      </c>
      <c r="E442" s="8" t="str">
        <f t="shared" si="30"/>
        <v/>
      </c>
      <c r="F442" s="8" t="str">
        <f t="shared" si="33"/>
        <v/>
      </c>
    </row>
    <row r="443" spans="1:6">
      <c r="A443" s="6" t="str">
        <f t="shared" si="34"/>
        <v/>
      </c>
      <c r="B443" s="6" t="str">
        <f>IF(A443="","",B442+1-1)</f>
        <v/>
      </c>
      <c r="C443" s="47" t="str">
        <f t="shared" si="31"/>
        <v/>
      </c>
      <c r="D443" s="8" t="str">
        <f t="shared" si="32"/>
        <v/>
      </c>
      <c r="E443" s="8" t="str">
        <f t="shared" si="30"/>
        <v/>
      </c>
      <c r="F443" s="8" t="str">
        <f t="shared" si="33"/>
        <v/>
      </c>
    </row>
    <row r="444" spans="1:6">
      <c r="A444" s="6" t="str">
        <f t="shared" si="34"/>
        <v/>
      </c>
      <c r="B444" s="6" t="str">
        <f>IF(A444="","",B443+1-1)</f>
        <v/>
      </c>
      <c r="C444" s="47" t="str">
        <f t="shared" si="31"/>
        <v/>
      </c>
      <c r="D444" s="8" t="str">
        <f t="shared" si="32"/>
        <v/>
      </c>
      <c r="E444" s="8" t="str">
        <f t="shared" si="30"/>
        <v/>
      </c>
      <c r="F444" s="8" t="str">
        <f t="shared" si="33"/>
        <v/>
      </c>
    </row>
    <row r="445" spans="1:6">
      <c r="A445" s="6" t="str">
        <f t="shared" si="34"/>
        <v/>
      </c>
      <c r="B445" s="6" t="str">
        <f>IF(A445="","",B444+1)</f>
        <v/>
      </c>
      <c r="C445" s="47" t="str">
        <f t="shared" si="31"/>
        <v/>
      </c>
      <c r="D445" s="8" t="str">
        <f t="shared" si="32"/>
        <v/>
      </c>
      <c r="E445" s="8" t="str">
        <f t="shared" si="30"/>
        <v/>
      </c>
      <c r="F445" s="8" t="str">
        <f t="shared" si="33"/>
        <v/>
      </c>
    </row>
    <row r="446" spans="1:6">
      <c r="A446" s="6" t="str">
        <f t="shared" si="34"/>
        <v/>
      </c>
      <c r="B446" s="6" t="str">
        <f>IF(A446="","",B445+1-1)</f>
        <v/>
      </c>
      <c r="C446" s="47" t="str">
        <f t="shared" si="31"/>
        <v/>
      </c>
      <c r="D446" s="8" t="str">
        <f t="shared" si="32"/>
        <v/>
      </c>
      <c r="E446" s="8" t="str">
        <f t="shared" si="30"/>
        <v/>
      </c>
      <c r="F446" s="8" t="str">
        <f t="shared" si="33"/>
        <v/>
      </c>
    </row>
    <row r="447" spans="1:6">
      <c r="A447" s="6" t="str">
        <f t="shared" si="34"/>
        <v/>
      </c>
      <c r="B447" s="6" t="str">
        <f>IF(A447="","",B446+1-1)</f>
        <v/>
      </c>
      <c r="C447" s="47" t="str">
        <f t="shared" si="31"/>
        <v/>
      </c>
      <c r="D447" s="8" t="str">
        <f t="shared" si="32"/>
        <v/>
      </c>
      <c r="E447" s="8" t="str">
        <f t="shared" si="30"/>
        <v/>
      </c>
      <c r="F447" s="8" t="str">
        <f t="shared" si="33"/>
        <v/>
      </c>
    </row>
    <row r="448" spans="1:6">
      <c r="A448" s="6" t="str">
        <f t="shared" si="34"/>
        <v/>
      </c>
      <c r="B448" s="6" t="str">
        <f>IF(A448="","",B447+1)</f>
        <v/>
      </c>
      <c r="C448" s="47" t="str">
        <f t="shared" si="31"/>
        <v/>
      </c>
      <c r="D448" s="8" t="str">
        <f t="shared" si="32"/>
        <v/>
      </c>
      <c r="E448" s="8" t="str">
        <f t="shared" si="30"/>
        <v/>
      </c>
      <c r="F448" s="8" t="str">
        <f t="shared" si="33"/>
        <v/>
      </c>
    </row>
    <row r="449" spans="1:6">
      <c r="A449" s="6" t="str">
        <f t="shared" si="34"/>
        <v/>
      </c>
      <c r="B449" s="6" t="str">
        <f>IF(A449="","",B448+1-1)</f>
        <v/>
      </c>
      <c r="C449" s="47" t="str">
        <f t="shared" si="31"/>
        <v/>
      </c>
      <c r="D449" s="8" t="str">
        <f t="shared" si="32"/>
        <v/>
      </c>
      <c r="E449" s="8" t="str">
        <f t="shared" si="30"/>
        <v/>
      </c>
      <c r="F449" s="8" t="str">
        <f t="shared" si="33"/>
        <v/>
      </c>
    </row>
    <row r="450" spans="1:6">
      <c r="A450" s="6" t="str">
        <f t="shared" si="34"/>
        <v/>
      </c>
      <c r="B450" s="6" t="str">
        <f>IF(A450="","",B449+1-1)</f>
        <v/>
      </c>
      <c r="C450" s="47" t="str">
        <f t="shared" si="31"/>
        <v/>
      </c>
      <c r="D450" s="8" t="str">
        <f t="shared" si="32"/>
        <v/>
      </c>
      <c r="E450" s="8" t="str">
        <f t="shared" si="30"/>
        <v/>
      </c>
      <c r="F450" s="8" t="str">
        <f t="shared" si="33"/>
        <v/>
      </c>
    </row>
    <row r="451" spans="1:6">
      <c r="A451" s="6" t="str">
        <f t="shared" si="34"/>
        <v/>
      </c>
      <c r="B451" s="6" t="str">
        <f>IF(A451="","",B450+1)</f>
        <v/>
      </c>
      <c r="C451" s="47" t="str">
        <f t="shared" si="31"/>
        <v/>
      </c>
      <c r="D451" s="8" t="str">
        <f t="shared" si="32"/>
        <v/>
      </c>
      <c r="E451" s="8" t="str">
        <f t="shared" si="30"/>
        <v/>
      </c>
      <c r="F451" s="8" t="str">
        <f t="shared" si="33"/>
        <v/>
      </c>
    </row>
    <row r="452" spans="1:6">
      <c r="A452" s="6" t="str">
        <f t="shared" si="34"/>
        <v/>
      </c>
      <c r="B452" s="6" t="str">
        <f>IF(A452="","",B451+1-1)</f>
        <v/>
      </c>
      <c r="C452" s="47" t="str">
        <f t="shared" si="31"/>
        <v/>
      </c>
      <c r="D452" s="8" t="str">
        <f t="shared" si="32"/>
        <v/>
      </c>
      <c r="E452" s="8" t="str">
        <f t="shared" si="30"/>
        <v/>
      </c>
      <c r="F452" s="8" t="str">
        <f t="shared" si="33"/>
        <v/>
      </c>
    </row>
    <row r="453" spans="1:6">
      <c r="A453" s="6" t="str">
        <f t="shared" si="34"/>
        <v/>
      </c>
      <c r="B453" s="6" t="str">
        <f>IF(A453="","",B452+1-1)</f>
        <v/>
      </c>
      <c r="C453" s="47" t="str">
        <f t="shared" si="31"/>
        <v/>
      </c>
      <c r="D453" s="8" t="str">
        <f t="shared" si="32"/>
        <v/>
      </c>
      <c r="E453" s="8" t="str">
        <f t="shared" si="30"/>
        <v/>
      </c>
      <c r="F453" s="8" t="str">
        <f t="shared" si="33"/>
        <v/>
      </c>
    </row>
    <row r="454" spans="1:6">
      <c r="A454" s="6" t="str">
        <f t="shared" si="34"/>
        <v/>
      </c>
      <c r="B454" s="6" t="str">
        <f>IF(A454="","",B453+1)</f>
        <v/>
      </c>
      <c r="C454" s="47" t="str">
        <f t="shared" si="31"/>
        <v/>
      </c>
      <c r="D454" s="8" t="str">
        <f t="shared" si="32"/>
        <v/>
      </c>
      <c r="E454" s="8" t="str">
        <f t="shared" si="30"/>
        <v/>
      </c>
      <c r="F454" s="8" t="str">
        <f t="shared" si="33"/>
        <v/>
      </c>
    </row>
    <row r="455" spans="1:6">
      <c r="A455" s="6" t="str">
        <f t="shared" si="34"/>
        <v/>
      </c>
      <c r="B455" s="6" t="str">
        <f>IF(A455="","",B454+1-1)</f>
        <v/>
      </c>
      <c r="C455" s="47" t="str">
        <f t="shared" si="31"/>
        <v/>
      </c>
      <c r="D455" s="8" t="str">
        <f t="shared" si="32"/>
        <v/>
      </c>
      <c r="E455" s="8" t="str">
        <f t="shared" si="30"/>
        <v/>
      </c>
      <c r="F455" s="8" t="str">
        <f t="shared" si="33"/>
        <v/>
      </c>
    </row>
    <row r="456" spans="1:6">
      <c r="A456" s="6" t="str">
        <f t="shared" si="34"/>
        <v/>
      </c>
      <c r="B456" s="6" t="str">
        <f>IF(A456="","",B455+1-1)</f>
        <v/>
      </c>
      <c r="C456" s="47" t="str">
        <f t="shared" si="31"/>
        <v/>
      </c>
      <c r="D456" s="8" t="str">
        <f t="shared" si="32"/>
        <v/>
      </c>
      <c r="E456" s="8" t="str">
        <f t="shared" si="30"/>
        <v/>
      </c>
      <c r="F456" s="8" t="str">
        <f t="shared" si="33"/>
        <v/>
      </c>
    </row>
    <row r="457" spans="1:6">
      <c r="A457" s="6" t="str">
        <f t="shared" si="34"/>
        <v/>
      </c>
      <c r="B457" s="6" t="str">
        <f>IF(A457="","",B456+1)</f>
        <v/>
      </c>
      <c r="C457" s="47" t="str">
        <f t="shared" si="31"/>
        <v/>
      </c>
      <c r="D457" s="8" t="str">
        <f t="shared" si="32"/>
        <v/>
      </c>
      <c r="E457" s="8" t="str">
        <f t="shared" si="30"/>
        <v/>
      </c>
      <c r="F457" s="8" t="str">
        <f t="shared" si="33"/>
        <v/>
      </c>
    </row>
    <row r="458" spans="1:6">
      <c r="A458" s="6" t="str">
        <f t="shared" si="34"/>
        <v/>
      </c>
      <c r="B458" s="6" t="str">
        <f>IF(A458="","",B457+1-1)</f>
        <v/>
      </c>
      <c r="C458" s="47" t="str">
        <f t="shared" si="31"/>
        <v/>
      </c>
      <c r="D458" s="8" t="str">
        <f t="shared" si="32"/>
        <v/>
      </c>
      <c r="E458" s="8" t="str">
        <f t="shared" ref="E458:E480" si="35">IF(D458="","",ROUND(F458-D458,2))</f>
        <v/>
      </c>
      <c r="F458" s="8" t="str">
        <f t="shared" si="33"/>
        <v/>
      </c>
    </row>
    <row r="459" spans="1:6">
      <c r="A459" s="6" t="str">
        <f t="shared" si="34"/>
        <v/>
      </c>
      <c r="B459" s="6" t="str">
        <f>IF(A459="","",B458+1-1)</f>
        <v/>
      </c>
      <c r="C459" s="47" t="str">
        <f t="shared" ref="C459:C480" si="36">IF(OR(C458="",C458=0),"",IF(AND(C458-E458=0,F458=0),"",ROUND(C458-E458,2)))</f>
        <v/>
      </c>
      <c r="D459" s="8" t="str">
        <f t="shared" ref="D459:D480" si="37">IF(OR(C459="",C459=0),"",IF(AND(B459=B458,C459&gt;0),D458,ROUND(C459*p0,2)))</f>
        <v/>
      </c>
      <c r="E459" s="8" t="str">
        <f t="shared" si="35"/>
        <v/>
      </c>
      <c r="F459" s="8" t="str">
        <f t="shared" ref="F459:F480" si="38">IF(OR(C459="",C459=0),"",IF(C459+D459&gt;A,A,C459+D459))</f>
        <v/>
      </c>
    </row>
    <row r="460" spans="1:6">
      <c r="A460" s="6" t="str">
        <f t="shared" ref="A460:A480" si="39">IF(OR(AND(F459&lt;A,F458&lt;A),F459=""),"",A459+1)</f>
        <v/>
      </c>
      <c r="B460" s="6" t="str">
        <f>IF(A460="","",B459+1)</f>
        <v/>
      </c>
      <c r="C460" s="47" t="str">
        <f t="shared" si="36"/>
        <v/>
      </c>
      <c r="D460" s="8" t="str">
        <f t="shared" si="37"/>
        <v/>
      </c>
      <c r="E460" s="8" t="str">
        <f t="shared" si="35"/>
        <v/>
      </c>
      <c r="F460" s="8" t="str">
        <f t="shared" si="38"/>
        <v/>
      </c>
    </row>
    <row r="461" spans="1:6">
      <c r="A461" s="6" t="str">
        <f t="shared" si="39"/>
        <v/>
      </c>
      <c r="B461" s="6" t="str">
        <f>IF(A461="","",B460+1-1)</f>
        <v/>
      </c>
      <c r="C461" s="47" t="str">
        <f t="shared" si="36"/>
        <v/>
      </c>
      <c r="D461" s="8" t="str">
        <f t="shared" si="37"/>
        <v/>
      </c>
      <c r="E461" s="8" t="str">
        <f t="shared" si="35"/>
        <v/>
      </c>
      <c r="F461" s="8" t="str">
        <f t="shared" si="38"/>
        <v/>
      </c>
    </row>
    <row r="462" spans="1:6">
      <c r="A462" s="6" t="str">
        <f t="shared" si="39"/>
        <v/>
      </c>
      <c r="B462" s="6" t="str">
        <f>IF(A462="","",B461+1-1)</f>
        <v/>
      </c>
      <c r="C462" s="47" t="str">
        <f t="shared" si="36"/>
        <v/>
      </c>
      <c r="D462" s="8" t="str">
        <f t="shared" si="37"/>
        <v/>
      </c>
      <c r="E462" s="8" t="str">
        <f t="shared" si="35"/>
        <v/>
      </c>
      <c r="F462" s="8" t="str">
        <f t="shared" si="38"/>
        <v/>
      </c>
    </row>
    <row r="463" spans="1:6">
      <c r="A463" s="6" t="str">
        <f t="shared" si="39"/>
        <v/>
      </c>
      <c r="B463" s="6" t="str">
        <f>IF(A463="","",B462+1)</f>
        <v/>
      </c>
      <c r="C463" s="47" t="str">
        <f t="shared" si="36"/>
        <v/>
      </c>
      <c r="D463" s="8" t="str">
        <f t="shared" si="37"/>
        <v/>
      </c>
      <c r="E463" s="8" t="str">
        <f t="shared" si="35"/>
        <v/>
      </c>
      <c r="F463" s="8" t="str">
        <f t="shared" si="38"/>
        <v/>
      </c>
    </row>
    <row r="464" spans="1:6">
      <c r="A464" s="6" t="str">
        <f t="shared" si="39"/>
        <v/>
      </c>
      <c r="B464" s="6" t="str">
        <f>IF(A464="","",B463+1-1)</f>
        <v/>
      </c>
      <c r="C464" s="47" t="str">
        <f t="shared" si="36"/>
        <v/>
      </c>
      <c r="D464" s="8" t="str">
        <f t="shared" si="37"/>
        <v/>
      </c>
      <c r="E464" s="8" t="str">
        <f t="shared" si="35"/>
        <v/>
      </c>
      <c r="F464" s="8" t="str">
        <f t="shared" si="38"/>
        <v/>
      </c>
    </row>
    <row r="465" spans="1:6">
      <c r="A465" s="6" t="str">
        <f t="shared" si="39"/>
        <v/>
      </c>
      <c r="B465" s="6" t="str">
        <f>IF(A465="","",B464+1-1)</f>
        <v/>
      </c>
      <c r="C465" s="47" t="str">
        <f t="shared" si="36"/>
        <v/>
      </c>
      <c r="D465" s="8" t="str">
        <f t="shared" si="37"/>
        <v/>
      </c>
      <c r="E465" s="8" t="str">
        <f t="shared" si="35"/>
        <v/>
      </c>
      <c r="F465" s="8" t="str">
        <f t="shared" si="38"/>
        <v/>
      </c>
    </row>
    <row r="466" spans="1:6">
      <c r="A466" s="6" t="str">
        <f t="shared" si="39"/>
        <v/>
      </c>
      <c r="B466" s="6" t="str">
        <f>IF(A466="","",B465+1)</f>
        <v/>
      </c>
      <c r="C466" s="47" t="str">
        <f t="shared" si="36"/>
        <v/>
      </c>
      <c r="D466" s="8" t="str">
        <f t="shared" si="37"/>
        <v/>
      </c>
      <c r="E466" s="8" t="str">
        <f t="shared" si="35"/>
        <v/>
      </c>
      <c r="F466" s="8" t="str">
        <f t="shared" si="38"/>
        <v/>
      </c>
    </row>
    <row r="467" spans="1:6">
      <c r="A467" s="6" t="str">
        <f t="shared" si="39"/>
        <v/>
      </c>
      <c r="B467" s="6" t="str">
        <f>IF(A467="","",B466+1-1)</f>
        <v/>
      </c>
      <c r="C467" s="47" t="str">
        <f t="shared" si="36"/>
        <v/>
      </c>
      <c r="D467" s="8" t="str">
        <f t="shared" si="37"/>
        <v/>
      </c>
      <c r="E467" s="8" t="str">
        <f t="shared" si="35"/>
        <v/>
      </c>
      <c r="F467" s="8" t="str">
        <f t="shared" si="38"/>
        <v/>
      </c>
    </row>
    <row r="468" spans="1:6">
      <c r="A468" s="6" t="str">
        <f t="shared" si="39"/>
        <v/>
      </c>
      <c r="B468" s="6" t="str">
        <f>IF(A468="","",B467+1-1)</f>
        <v/>
      </c>
      <c r="C468" s="47" t="str">
        <f t="shared" si="36"/>
        <v/>
      </c>
      <c r="D468" s="8" t="str">
        <f t="shared" si="37"/>
        <v/>
      </c>
      <c r="E468" s="8" t="str">
        <f t="shared" si="35"/>
        <v/>
      </c>
      <c r="F468" s="8" t="str">
        <f t="shared" si="38"/>
        <v/>
      </c>
    </row>
    <row r="469" spans="1:6">
      <c r="A469" s="6" t="str">
        <f t="shared" si="39"/>
        <v/>
      </c>
      <c r="B469" s="6" t="str">
        <f>IF(A469="","",B468+1)</f>
        <v/>
      </c>
      <c r="C469" s="47" t="str">
        <f t="shared" si="36"/>
        <v/>
      </c>
      <c r="D469" s="8" t="str">
        <f t="shared" si="37"/>
        <v/>
      </c>
      <c r="E469" s="8" t="str">
        <f t="shared" si="35"/>
        <v/>
      </c>
      <c r="F469" s="8" t="str">
        <f t="shared" si="38"/>
        <v/>
      </c>
    </row>
    <row r="470" spans="1:6">
      <c r="A470" s="6" t="str">
        <f t="shared" si="39"/>
        <v/>
      </c>
      <c r="B470" s="6" t="str">
        <f>IF(A470="","",B469+1-1)</f>
        <v/>
      </c>
      <c r="C470" s="47" t="str">
        <f t="shared" si="36"/>
        <v/>
      </c>
      <c r="D470" s="8" t="str">
        <f t="shared" si="37"/>
        <v/>
      </c>
      <c r="E470" s="8" t="str">
        <f t="shared" si="35"/>
        <v/>
      </c>
      <c r="F470" s="8" t="str">
        <f t="shared" si="38"/>
        <v/>
      </c>
    </row>
    <row r="471" spans="1:6">
      <c r="A471" s="6" t="str">
        <f t="shared" si="39"/>
        <v/>
      </c>
      <c r="B471" s="6" t="str">
        <f>IF(A471="","",B470+1-1)</f>
        <v/>
      </c>
      <c r="C471" s="47" t="str">
        <f t="shared" si="36"/>
        <v/>
      </c>
      <c r="D471" s="8" t="str">
        <f t="shared" si="37"/>
        <v/>
      </c>
      <c r="E471" s="8" t="str">
        <f t="shared" si="35"/>
        <v/>
      </c>
      <c r="F471" s="8" t="str">
        <f t="shared" si="38"/>
        <v/>
      </c>
    </row>
    <row r="472" spans="1:6">
      <c r="A472" s="6" t="str">
        <f t="shared" si="39"/>
        <v/>
      </c>
      <c r="B472" s="6" t="str">
        <f>IF(A472="","",B471+1)</f>
        <v/>
      </c>
      <c r="C472" s="47" t="str">
        <f t="shared" si="36"/>
        <v/>
      </c>
      <c r="D472" s="8" t="str">
        <f t="shared" si="37"/>
        <v/>
      </c>
      <c r="E472" s="8" t="str">
        <f t="shared" si="35"/>
        <v/>
      </c>
      <c r="F472" s="8" t="str">
        <f t="shared" si="38"/>
        <v/>
      </c>
    </row>
    <row r="473" spans="1:6">
      <c r="A473" s="6" t="str">
        <f t="shared" si="39"/>
        <v/>
      </c>
      <c r="B473" s="6" t="str">
        <f>IF(A473="","",B472+1-1)</f>
        <v/>
      </c>
      <c r="C473" s="47" t="str">
        <f t="shared" si="36"/>
        <v/>
      </c>
      <c r="D473" s="8" t="str">
        <f t="shared" si="37"/>
        <v/>
      </c>
      <c r="E473" s="8" t="str">
        <f t="shared" si="35"/>
        <v/>
      </c>
      <c r="F473" s="8" t="str">
        <f t="shared" si="38"/>
        <v/>
      </c>
    </row>
    <row r="474" spans="1:6">
      <c r="A474" s="6" t="str">
        <f t="shared" si="39"/>
        <v/>
      </c>
      <c r="B474" s="6" t="str">
        <f>IF(A474="","",B473+1-1)</f>
        <v/>
      </c>
      <c r="C474" s="47" t="str">
        <f t="shared" si="36"/>
        <v/>
      </c>
      <c r="D474" s="8" t="str">
        <f t="shared" si="37"/>
        <v/>
      </c>
      <c r="E474" s="8" t="str">
        <f t="shared" si="35"/>
        <v/>
      </c>
      <c r="F474" s="8" t="str">
        <f t="shared" si="38"/>
        <v/>
      </c>
    </row>
    <row r="475" spans="1:6">
      <c r="A475" s="6" t="str">
        <f t="shared" si="39"/>
        <v/>
      </c>
      <c r="B475" s="6" t="str">
        <f>IF(A475="","",B474+1)</f>
        <v/>
      </c>
      <c r="C475" s="47" t="str">
        <f t="shared" si="36"/>
        <v/>
      </c>
      <c r="D475" s="8" t="str">
        <f t="shared" si="37"/>
        <v/>
      </c>
      <c r="E475" s="8" t="str">
        <f t="shared" si="35"/>
        <v/>
      </c>
      <c r="F475" s="8" t="str">
        <f t="shared" si="38"/>
        <v/>
      </c>
    </row>
    <row r="476" spans="1:6">
      <c r="A476" s="6" t="str">
        <f t="shared" si="39"/>
        <v/>
      </c>
      <c r="B476" s="6" t="str">
        <f>IF(A476="","",B475+1-1)</f>
        <v/>
      </c>
      <c r="C476" s="47" t="str">
        <f t="shared" si="36"/>
        <v/>
      </c>
      <c r="D476" s="8" t="str">
        <f t="shared" si="37"/>
        <v/>
      </c>
      <c r="E476" s="8" t="str">
        <f t="shared" si="35"/>
        <v/>
      </c>
      <c r="F476" s="8" t="str">
        <f t="shared" si="38"/>
        <v/>
      </c>
    </row>
    <row r="477" spans="1:6">
      <c r="A477" s="6" t="str">
        <f t="shared" si="39"/>
        <v/>
      </c>
      <c r="B477" s="6" t="str">
        <f>IF(A477="","",B476+1-1)</f>
        <v/>
      </c>
      <c r="C477" s="47" t="str">
        <f t="shared" si="36"/>
        <v/>
      </c>
      <c r="D477" s="8" t="str">
        <f t="shared" si="37"/>
        <v/>
      </c>
      <c r="E477" s="8" t="str">
        <f t="shared" si="35"/>
        <v/>
      </c>
      <c r="F477" s="8" t="str">
        <f t="shared" si="38"/>
        <v/>
      </c>
    </row>
    <row r="478" spans="1:6">
      <c r="A478" s="6" t="str">
        <f t="shared" si="39"/>
        <v/>
      </c>
      <c r="B478" s="6" t="str">
        <f>IF(A478="","",B477+1)</f>
        <v/>
      </c>
      <c r="C478" s="47" t="str">
        <f t="shared" si="36"/>
        <v/>
      </c>
      <c r="D478" s="8" t="str">
        <f t="shared" si="37"/>
        <v/>
      </c>
      <c r="E478" s="8" t="str">
        <f t="shared" si="35"/>
        <v/>
      </c>
      <c r="F478" s="8" t="str">
        <f t="shared" si="38"/>
        <v/>
      </c>
    </row>
    <row r="479" spans="1:6">
      <c r="A479" s="6" t="str">
        <f t="shared" si="39"/>
        <v/>
      </c>
      <c r="B479" s="6" t="str">
        <f>IF(A479="","",B478+1-1)</f>
        <v/>
      </c>
      <c r="C479" s="47" t="str">
        <f t="shared" si="36"/>
        <v/>
      </c>
      <c r="D479" s="8" t="str">
        <f t="shared" si="37"/>
        <v/>
      </c>
      <c r="E479" s="8" t="str">
        <f t="shared" si="35"/>
        <v/>
      </c>
      <c r="F479" s="8" t="str">
        <f t="shared" si="38"/>
        <v/>
      </c>
    </row>
    <row r="480" spans="1:6">
      <c r="A480" s="6" t="str">
        <f t="shared" si="39"/>
        <v/>
      </c>
      <c r="B480" s="6" t="str">
        <f>IF(A480="","",B479+1-1)</f>
        <v/>
      </c>
      <c r="C480" s="47" t="str">
        <f t="shared" si="36"/>
        <v/>
      </c>
      <c r="D480" s="8" t="str">
        <f t="shared" si="37"/>
        <v/>
      </c>
      <c r="E480" s="8" t="str">
        <f t="shared" si="35"/>
        <v/>
      </c>
      <c r="F480" s="8" t="str">
        <f t="shared" si="38"/>
        <v/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4294967292" copies="0" r:id="rId1"/>
  <headerFooter alignWithMargins="0">
    <oddHeader>&amp;C&amp;F        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5"/>
  <sheetViews>
    <sheetView showGridLines="0" workbookViewId="0">
      <pane ySplit="8" topLeftCell="A9" activePane="bottomLeft" state="frozen"/>
      <selection pane="bottomLeft" activeCell="D3" sqref="D3"/>
    </sheetView>
  </sheetViews>
  <sheetFormatPr baseColWidth="10" defaultColWidth="11.42578125" defaultRowHeight="12.75"/>
  <cols>
    <col min="1" max="2" width="7.140625" style="6" customWidth="1"/>
    <col min="3" max="3" width="12.5703125" style="6" customWidth="1"/>
    <col min="4" max="4" width="15.5703125" style="6" customWidth="1"/>
    <col min="5" max="5" width="13.28515625" style="8" hidden="1" customWidth="1"/>
    <col min="6" max="6" width="0" style="6" hidden="1" customWidth="1"/>
    <col min="7" max="7" width="13" style="6" customWidth="1"/>
    <col min="8" max="8" width="12.85546875" style="6" customWidth="1"/>
    <col min="9" max="9" width="10.7109375" style="6" customWidth="1"/>
    <col min="10" max="10" width="3.5703125" style="6" customWidth="1"/>
    <col min="11" max="11" width="10.28515625" style="6" customWidth="1"/>
    <col min="12" max="12" width="12.28515625" style="6" customWidth="1"/>
  </cols>
  <sheetData>
    <row r="1" spans="1:12" ht="15.75">
      <c r="A1" s="44" t="s">
        <v>146</v>
      </c>
      <c r="B1" s="44"/>
      <c r="C1" s="44"/>
      <c r="D1" s="44"/>
      <c r="E1" s="68"/>
      <c r="F1" s="44"/>
      <c r="G1" s="44"/>
      <c r="H1" s="44"/>
    </row>
    <row r="3" spans="1:12">
      <c r="A3" s="15" t="s">
        <v>88</v>
      </c>
      <c r="B3" s="58"/>
      <c r="C3" s="58"/>
      <c r="D3" s="67">
        <v>100000</v>
      </c>
      <c r="H3" s="6" t="s">
        <v>147</v>
      </c>
      <c r="I3" s="69">
        <f>p0_jährlich/12</f>
        <v>5.0000000000000001E-3</v>
      </c>
      <c r="J3" s="6" t="s">
        <v>138</v>
      </c>
    </row>
    <row r="4" spans="1:12">
      <c r="A4" s="59" t="s">
        <v>51</v>
      </c>
      <c r="B4" s="60"/>
      <c r="C4" s="60"/>
      <c r="D4" s="247">
        <v>0.06</v>
      </c>
      <c r="E4" s="6"/>
      <c r="H4" s="6" t="s">
        <v>122</v>
      </c>
      <c r="I4" s="70">
        <f>A_jährlich/12</f>
        <v>3000</v>
      </c>
      <c r="J4" s="6" t="s">
        <v>138</v>
      </c>
    </row>
    <row r="5" spans="1:12">
      <c r="A5" s="18" t="s">
        <v>148</v>
      </c>
      <c r="B5" s="31"/>
      <c r="C5" s="31"/>
      <c r="D5" s="73">
        <v>36000</v>
      </c>
      <c r="H5" s="246" t="s">
        <v>139</v>
      </c>
      <c r="I5" s="63">
        <f>IF(MAX(A9:A229)&gt;210,"über 210 Monate.",MAX(A9:A229))</f>
        <v>37</v>
      </c>
    </row>
    <row r="7" spans="1:12">
      <c r="A7" s="9" t="s">
        <v>144</v>
      </c>
      <c r="B7" s="9" t="s">
        <v>2</v>
      </c>
      <c r="C7" s="9" t="s">
        <v>91</v>
      </c>
      <c r="D7" s="9" t="s">
        <v>149</v>
      </c>
      <c r="E7" s="49" t="s">
        <v>150</v>
      </c>
      <c r="F7" s="9" t="s">
        <v>151</v>
      </c>
      <c r="G7" s="9" t="s">
        <v>318</v>
      </c>
      <c r="H7" s="9" t="s">
        <v>5</v>
      </c>
      <c r="I7" s="9" t="s">
        <v>33</v>
      </c>
    </row>
    <row r="8" spans="1:12">
      <c r="A8" s="30"/>
      <c r="B8" s="30"/>
      <c r="C8" s="65" t="s">
        <v>92</v>
      </c>
      <c r="D8" s="65" t="s">
        <v>152</v>
      </c>
      <c r="E8" s="65" t="s">
        <v>153</v>
      </c>
      <c r="F8" s="65"/>
      <c r="G8" s="71" t="s">
        <v>4</v>
      </c>
      <c r="H8" s="65"/>
      <c r="I8" s="65"/>
    </row>
    <row r="9" spans="1:12">
      <c r="A9" s="6">
        <f>1</f>
        <v>1</v>
      </c>
      <c r="B9" s="6">
        <f>1</f>
        <v>1</v>
      </c>
      <c r="C9" s="8">
        <f>K</f>
        <v>100000</v>
      </c>
      <c r="D9" s="72">
        <f>IF(A9="","",C9*p0)</f>
        <v>500</v>
      </c>
      <c r="E9" s="8">
        <f>K</f>
        <v>100000</v>
      </c>
      <c r="F9" s="8">
        <f>IF(A9="","",D9)</f>
        <v>500</v>
      </c>
      <c r="G9" s="8">
        <f t="shared" ref="G9:G72" si="0">IF(A9="","",IF(MOD(A9,12)=0,F9,0))</f>
        <v>0</v>
      </c>
      <c r="H9" s="8">
        <f>A</f>
        <v>3000</v>
      </c>
      <c r="I9" s="8">
        <f>A</f>
        <v>3000</v>
      </c>
      <c r="K9" s="6" t="s">
        <v>154</v>
      </c>
      <c r="L9" s="6" t="s">
        <v>91</v>
      </c>
    </row>
    <row r="10" spans="1:12">
      <c r="A10" s="6">
        <f t="shared" ref="A10:A73" si="1">IF(OR(I9&lt;A,I9=""),"",A9+1)</f>
        <v>2</v>
      </c>
      <c r="B10" s="6">
        <f t="shared" ref="B10:B73" si="2">IF(A10="","",IF(MOD(A9,12)=0,B9+1,B9))</f>
        <v>1</v>
      </c>
      <c r="C10" s="8">
        <f t="shared" ref="C10:C73" si="3">IF(A10="","",IF(MOD(A9,12)=0,E9+F9-A_jährlich,C9-H9))</f>
        <v>97000</v>
      </c>
      <c r="D10" s="72">
        <f t="shared" ref="D10:D73" si="4">IF(A10="","",ROUND(C10*p0,2))</f>
        <v>485</v>
      </c>
      <c r="E10" s="8">
        <f t="shared" ref="E10:E73" si="5">IF(A10="","",IF(MOD(A9,12)=0,C10,E9))</f>
        <v>100000</v>
      </c>
      <c r="F10" s="8">
        <f t="shared" ref="F10:F73" si="6">IF(A10="","",IF(MOD(A9,12)=0,D10,F9+D10))</f>
        <v>985</v>
      </c>
      <c r="G10" s="8">
        <f t="shared" si="0"/>
        <v>0</v>
      </c>
      <c r="H10" s="8">
        <f>IF(A10="","",IF(C10+D10&gt;A,A-G10,C10))</f>
        <v>3000</v>
      </c>
      <c r="I10" s="8">
        <f t="shared" ref="I10:I73" si="7">IF(A10="","",IF(OR(C10+D10&gt;A,C10+F10&gt;A),A,IF(F10=F9,F9-(I9-H9),C10+F10)))</f>
        <v>3000</v>
      </c>
      <c r="K10" s="28">
        <v>3</v>
      </c>
      <c r="L10" s="8">
        <f>IF(K10*12&lt;I5,D3*(1+D4)^K10-D5/12*(12+5.5*D4)*((1+D4)^K10-1)/D4,0)</f>
        <v>1340.2359999998444</v>
      </c>
    </row>
    <row r="11" spans="1:12">
      <c r="A11" s="6">
        <f t="shared" si="1"/>
        <v>3</v>
      </c>
      <c r="B11" s="6">
        <f t="shared" si="2"/>
        <v>1</v>
      </c>
      <c r="C11" s="8">
        <f t="shared" si="3"/>
        <v>94000</v>
      </c>
      <c r="D11" s="72">
        <f t="shared" si="4"/>
        <v>470</v>
      </c>
      <c r="E11" s="8">
        <f t="shared" si="5"/>
        <v>100000</v>
      </c>
      <c r="F11" s="8">
        <f t="shared" si="6"/>
        <v>1455</v>
      </c>
      <c r="G11" s="8">
        <f t="shared" si="0"/>
        <v>0</v>
      </c>
      <c r="H11" s="8">
        <f t="shared" ref="H11:H74" si="8">IF(A11="","",IF(C11+D11&gt;A,A-G11,C11))</f>
        <v>3000</v>
      </c>
      <c r="I11" s="8">
        <f t="shared" si="7"/>
        <v>3000</v>
      </c>
    </row>
    <row r="12" spans="1:12">
      <c r="A12" s="6">
        <f t="shared" si="1"/>
        <v>4</v>
      </c>
      <c r="B12" s="6">
        <f t="shared" si="2"/>
        <v>1</v>
      </c>
      <c r="C12" s="8">
        <f t="shared" si="3"/>
        <v>91000</v>
      </c>
      <c r="D12" s="72">
        <f t="shared" si="4"/>
        <v>455</v>
      </c>
      <c r="E12" s="8">
        <f t="shared" si="5"/>
        <v>100000</v>
      </c>
      <c r="F12" s="8">
        <f t="shared" si="6"/>
        <v>1910</v>
      </c>
      <c r="G12" s="8">
        <f t="shared" si="0"/>
        <v>0</v>
      </c>
      <c r="H12" s="8">
        <f t="shared" si="8"/>
        <v>3000</v>
      </c>
      <c r="I12" s="8">
        <f t="shared" si="7"/>
        <v>3000</v>
      </c>
    </row>
    <row r="13" spans="1:12">
      <c r="A13" s="6">
        <f t="shared" si="1"/>
        <v>5</v>
      </c>
      <c r="B13" s="6">
        <f t="shared" si="2"/>
        <v>1</v>
      </c>
      <c r="C13" s="8">
        <f t="shared" si="3"/>
        <v>88000</v>
      </c>
      <c r="D13" s="72">
        <f t="shared" si="4"/>
        <v>440</v>
      </c>
      <c r="E13" s="8">
        <f t="shared" si="5"/>
        <v>100000</v>
      </c>
      <c r="F13" s="8">
        <f t="shared" si="6"/>
        <v>2350</v>
      </c>
      <c r="G13" s="8">
        <f t="shared" si="0"/>
        <v>0</v>
      </c>
      <c r="H13" s="8">
        <f t="shared" si="8"/>
        <v>3000</v>
      </c>
      <c r="I13" s="8">
        <f t="shared" si="7"/>
        <v>3000</v>
      </c>
    </row>
    <row r="14" spans="1:12">
      <c r="A14" s="6">
        <f t="shared" si="1"/>
        <v>6</v>
      </c>
      <c r="B14" s="6">
        <f t="shared" si="2"/>
        <v>1</v>
      </c>
      <c r="C14" s="8">
        <f t="shared" si="3"/>
        <v>85000</v>
      </c>
      <c r="D14" s="72">
        <f t="shared" si="4"/>
        <v>425</v>
      </c>
      <c r="E14" s="8">
        <f t="shared" si="5"/>
        <v>100000</v>
      </c>
      <c r="F14" s="8">
        <f t="shared" si="6"/>
        <v>2775</v>
      </c>
      <c r="G14" s="8">
        <f t="shared" si="0"/>
        <v>0</v>
      </c>
      <c r="H14" s="8">
        <f t="shared" si="8"/>
        <v>3000</v>
      </c>
      <c r="I14" s="8">
        <f t="shared" si="7"/>
        <v>3000</v>
      </c>
    </row>
    <row r="15" spans="1:12">
      <c r="A15" s="6">
        <f t="shared" si="1"/>
        <v>7</v>
      </c>
      <c r="B15" s="6">
        <f t="shared" si="2"/>
        <v>1</v>
      </c>
      <c r="C15" s="8">
        <f t="shared" si="3"/>
        <v>82000</v>
      </c>
      <c r="D15" s="72">
        <f t="shared" si="4"/>
        <v>410</v>
      </c>
      <c r="E15" s="8">
        <f t="shared" si="5"/>
        <v>100000</v>
      </c>
      <c r="F15" s="8">
        <f t="shared" si="6"/>
        <v>3185</v>
      </c>
      <c r="G15" s="8">
        <f t="shared" si="0"/>
        <v>0</v>
      </c>
      <c r="H15" s="8">
        <f t="shared" si="8"/>
        <v>3000</v>
      </c>
      <c r="I15" s="8">
        <f t="shared" si="7"/>
        <v>3000</v>
      </c>
    </row>
    <row r="16" spans="1:12">
      <c r="A16" s="6">
        <f t="shared" si="1"/>
        <v>8</v>
      </c>
      <c r="B16" s="6">
        <f t="shared" si="2"/>
        <v>1</v>
      </c>
      <c r="C16" s="8">
        <f t="shared" si="3"/>
        <v>79000</v>
      </c>
      <c r="D16" s="72">
        <f t="shared" si="4"/>
        <v>395</v>
      </c>
      <c r="E16" s="8">
        <f t="shared" si="5"/>
        <v>100000</v>
      </c>
      <c r="F16" s="8">
        <f t="shared" si="6"/>
        <v>3580</v>
      </c>
      <c r="G16" s="8">
        <f t="shared" si="0"/>
        <v>0</v>
      </c>
      <c r="H16" s="8">
        <f t="shared" si="8"/>
        <v>3000</v>
      </c>
      <c r="I16" s="8">
        <f t="shared" si="7"/>
        <v>3000</v>
      </c>
    </row>
    <row r="17" spans="1:9">
      <c r="A17" s="6">
        <f t="shared" si="1"/>
        <v>9</v>
      </c>
      <c r="B17" s="6">
        <f t="shared" si="2"/>
        <v>1</v>
      </c>
      <c r="C17" s="8">
        <f t="shared" si="3"/>
        <v>76000</v>
      </c>
      <c r="D17" s="72">
        <f t="shared" si="4"/>
        <v>380</v>
      </c>
      <c r="E17" s="8">
        <f t="shared" si="5"/>
        <v>100000</v>
      </c>
      <c r="F17" s="8">
        <f t="shared" si="6"/>
        <v>3960</v>
      </c>
      <c r="G17" s="8">
        <f t="shared" si="0"/>
        <v>0</v>
      </c>
      <c r="H17" s="8">
        <f t="shared" si="8"/>
        <v>3000</v>
      </c>
      <c r="I17" s="8">
        <f t="shared" si="7"/>
        <v>3000</v>
      </c>
    </row>
    <row r="18" spans="1:9">
      <c r="A18" s="6">
        <f t="shared" si="1"/>
        <v>10</v>
      </c>
      <c r="B18" s="6">
        <f t="shared" si="2"/>
        <v>1</v>
      </c>
      <c r="C18" s="8">
        <f t="shared" si="3"/>
        <v>73000</v>
      </c>
      <c r="D18" s="72">
        <f t="shared" si="4"/>
        <v>365</v>
      </c>
      <c r="E18" s="8">
        <f t="shared" si="5"/>
        <v>100000</v>
      </c>
      <c r="F18" s="8">
        <f t="shared" si="6"/>
        <v>4325</v>
      </c>
      <c r="G18" s="8">
        <f t="shared" si="0"/>
        <v>0</v>
      </c>
      <c r="H18" s="8">
        <f t="shared" si="8"/>
        <v>3000</v>
      </c>
      <c r="I18" s="8">
        <f t="shared" si="7"/>
        <v>3000</v>
      </c>
    </row>
    <row r="19" spans="1:9">
      <c r="A19" s="6">
        <f t="shared" si="1"/>
        <v>11</v>
      </c>
      <c r="B19" s="6">
        <f t="shared" si="2"/>
        <v>1</v>
      </c>
      <c r="C19" s="8">
        <f t="shared" si="3"/>
        <v>70000</v>
      </c>
      <c r="D19" s="72">
        <f t="shared" si="4"/>
        <v>350</v>
      </c>
      <c r="E19" s="8">
        <f t="shared" si="5"/>
        <v>100000</v>
      </c>
      <c r="F19" s="8">
        <f t="shared" si="6"/>
        <v>4675</v>
      </c>
      <c r="G19" s="8">
        <f t="shared" si="0"/>
        <v>0</v>
      </c>
      <c r="H19" s="8">
        <f t="shared" si="8"/>
        <v>3000</v>
      </c>
      <c r="I19" s="8">
        <f t="shared" si="7"/>
        <v>3000</v>
      </c>
    </row>
    <row r="20" spans="1:9">
      <c r="A20" s="6">
        <f t="shared" si="1"/>
        <v>12</v>
      </c>
      <c r="B20" s="6">
        <f t="shared" si="2"/>
        <v>1</v>
      </c>
      <c r="C20" s="8">
        <f t="shared" si="3"/>
        <v>67000</v>
      </c>
      <c r="D20" s="72">
        <f t="shared" si="4"/>
        <v>335</v>
      </c>
      <c r="E20" s="8">
        <f t="shared" si="5"/>
        <v>100000</v>
      </c>
      <c r="F20" s="8">
        <f t="shared" si="6"/>
        <v>5010</v>
      </c>
      <c r="G20" s="8">
        <f t="shared" si="0"/>
        <v>5010</v>
      </c>
      <c r="H20" s="8">
        <f t="shared" si="8"/>
        <v>-2010</v>
      </c>
      <c r="I20" s="8">
        <f t="shared" si="7"/>
        <v>3000</v>
      </c>
    </row>
    <row r="21" spans="1:9">
      <c r="A21" s="6">
        <f t="shared" si="1"/>
        <v>13</v>
      </c>
      <c r="B21" s="6">
        <f t="shared" si="2"/>
        <v>2</v>
      </c>
      <c r="C21" s="8">
        <f t="shared" si="3"/>
        <v>69010</v>
      </c>
      <c r="D21" s="72">
        <f t="shared" si="4"/>
        <v>345.05</v>
      </c>
      <c r="E21" s="8">
        <f t="shared" si="5"/>
        <v>69010</v>
      </c>
      <c r="F21" s="8">
        <f t="shared" si="6"/>
        <v>345.05</v>
      </c>
      <c r="G21" s="8">
        <f t="shared" si="0"/>
        <v>0</v>
      </c>
      <c r="H21" s="8">
        <f t="shared" si="8"/>
        <v>3000</v>
      </c>
      <c r="I21" s="8">
        <f t="shared" si="7"/>
        <v>3000</v>
      </c>
    </row>
    <row r="22" spans="1:9">
      <c r="A22" s="6">
        <f t="shared" si="1"/>
        <v>14</v>
      </c>
      <c r="B22" s="6">
        <f t="shared" si="2"/>
        <v>2</v>
      </c>
      <c r="C22" s="8">
        <f t="shared" si="3"/>
        <v>66010</v>
      </c>
      <c r="D22" s="72">
        <f t="shared" si="4"/>
        <v>330.05</v>
      </c>
      <c r="E22" s="8">
        <f t="shared" si="5"/>
        <v>69010</v>
      </c>
      <c r="F22" s="8">
        <f t="shared" si="6"/>
        <v>675.1</v>
      </c>
      <c r="G22" s="8">
        <f t="shared" si="0"/>
        <v>0</v>
      </c>
      <c r="H22" s="8">
        <f t="shared" si="8"/>
        <v>3000</v>
      </c>
      <c r="I22" s="8">
        <f t="shared" si="7"/>
        <v>3000</v>
      </c>
    </row>
    <row r="23" spans="1:9">
      <c r="A23" s="6">
        <f t="shared" si="1"/>
        <v>15</v>
      </c>
      <c r="B23" s="6">
        <f t="shared" si="2"/>
        <v>2</v>
      </c>
      <c r="C23" s="8">
        <f t="shared" si="3"/>
        <v>63010</v>
      </c>
      <c r="D23" s="72">
        <f t="shared" si="4"/>
        <v>315.05</v>
      </c>
      <c r="E23" s="8">
        <f t="shared" si="5"/>
        <v>69010</v>
      </c>
      <c r="F23" s="8">
        <f t="shared" si="6"/>
        <v>990.15000000000009</v>
      </c>
      <c r="G23" s="8">
        <f t="shared" si="0"/>
        <v>0</v>
      </c>
      <c r="H23" s="8">
        <f t="shared" si="8"/>
        <v>3000</v>
      </c>
      <c r="I23" s="8">
        <f t="shared" si="7"/>
        <v>3000</v>
      </c>
    </row>
    <row r="24" spans="1:9">
      <c r="A24" s="6">
        <f t="shared" si="1"/>
        <v>16</v>
      </c>
      <c r="B24" s="6">
        <f t="shared" si="2"/>
        <v>2</v>
      </c>
      <c r="C24" s="8">
        <f t="shared" si="3"/>
        <v>60010</v>
      </c>
      <c r="D24" s="72">
        <f t="shared" si="4"/>
        <v>300.05</v>
      </c>
      <c r="E24" s="8">
        <f t="shared" si="5"/>
        <v>69010</v>
      </c>
      <c r="F24" s="8">
        <f t="shared" si="6"/>
        <v>1290.2</v>
      </c>
      <c r="G24" s="8">
        <f t="shared" si="0"/>
        <v>0</v>
      </c>
      <c r="H24" s="8">
        <f t="shared" si="8"/>
        <v>3000</v>
      </c>
      <c r="I24" s="8">
        <f t="shared" si="7"/>
        <v>3000</v>
      </c>
    </row>
    <row r="25" spans="1:9">
      <c r="A25" s="6">
        <f t="shared" si="1"/>
        <v>17</v>
      </c>
      <c r="B25" s="6">
        <f t="shared" si="2"/>
        <v>2</v>
      </c>
      <c r="C25" s="8">
        <f t="shared" si="3"/>
        <v>57010</v>
      </c>
      <c r="D25" s="72">
        <f t="shared" si="4"/>
        <v>285.05</v>
      </c>
      <c r="E25" s="8">
        <f t="shared" si="5"/>
        <v>69010</v>
      </c>
      <c r="F25" s="8">
        <f t="shared" si="6"/>
        <v>1575.25</v>
      </c>
      <c r="G25" s="8">
        <f t="shared" si="0"/>
        <v>0</v>
      </c>
      <c r="H25" s="8">
        <f t="shared" si="8"/>
        <v>3000</v>
      </c>
      <c r="I25" s="8">
        <f t="shared" si="7"/>
        <v>3000</v>
      </c>
    </row>
    <row r="26" spans="1:9">
      <c r="A26" s="6">
        <f t="shared" si="1"/>
        <v>18</v>
      </c>
      <c r="B26" s="6">
        <f t="shared" si="2"/>
        <v>2</v>
      </c>
      <c r="C26" s="8">
        <f t="shared" si="3"/>
        <v>54010</v>
      </c>
      <c r="D26" s="72">
        <f t="shared" si="4"/>
        <v>270.05</v>
      </c>
      <c r="E26" s="8">
        <f t="shared" si="5"/>
        <v>69010</v>
      </c>
      <c r="F26" s="8">
        <f t="shared" si="6"/>
        <v>1845.3</v>
      </c>
      <c r="G26" s="8">
        <f t="shared" si="0"/>
        <v>0</v>
      </c>
      <c r="H26" s="8">
        <f t="shared" si="8"/>
        <v>3000</v>
      </c>
      <c r="I26" s="8">
        <f t="shared" si="7"/>
        <v>3000</v>
      </c>
    </row>
    <row r="27" spans="1:9">
      <c r="A27" s="6">
        <f t="shared" si="1"/>
        <v>19</v>
      </c>
      <c r="B27" s="6">
        <f t="shared" si="2"/>
        <v>2</v>
      </c>
      <c r="C27" s="8">
        <f t="shared" si="3"/>
        <v>51010</v>
      </c>
      <c r="D27" s="72">
        <f t="shared" si="4"/>
        <v>255.05</v>
      </c>
      <c r="E27" s="8">
        <f t="shared" si="5"/>
        <v>69010</v>
      </c>
      <c r="F27" s="8">
        <f t="shared" si="6"/>
        <v>2100.35</v>
      </c>
      <c r="G27" s="8">
        <f t="shared" si="0"/>
        <v>0</v>
      </c>
      <c r="H27" s="8">
        <f t="shared" si="8"/>
        <v>3000</v>
      </c>
      <c r="I27" s="8">
        <f t="shared" si="7"/>
        <v>3000</v>
      </c>
    </row>
    <row r="28" spans="1:9">
      <c r="A28" s="6">
        <f t="shared" si="1"/>
        <v>20</v>
      </c>
      <c r="B28" s="6">
        <f t="shared" si="2"/>
        <v>2</v>
      </c>
      <c r="C28" s="8">
        <f t="shared" si="3"/>
        <v>48010</v>
      </c>
      <c r="D28" s="72">
        <f t="shared" si="4"/>
        <v>240.05</v>
      </c>
      <c r="E28" s="8">
        <f t="shared" si="5"/>
        <v>69010</v>
      </c>
      <c r="F28" s="8">
        <f t="shared" si="6"/>
        <v>2340.4</v>
      </c>
      <c r="G28" s="8">
        <f t="shared" si="0"/>
        <v>0</v>
      </c>
      <c r="H28" s="8">
        <f t="shared" si="8"/>
        <v>3000</v>
      </c>
      <c r="I28" s="8">
        <f t="shared" si="7"/>
        <v>3000</v>
      </c>
    </row>
    <row r="29" spans="1:9">
      <c r="A29" s="6">
        <f t="shared" si="1"/>
        <v>21</v>
      </c>
      <c r="B29" s="6">
        <f t="shared" si="2"/>
        <v>2</v>
      </c>
      <c r="C29" s="8">
        <f t="shared" si="3"/>
        <v>45010</v>
      </c>
      <c r="D29" s="72">
        <f t="shared" si="4"/>
        <v>225.05</v>
      </c>
      <c r="E29" s="8">
        <f t="shared" si="5"/>
        <v>69010</v>
      </c>
      <c r="F29" s="8">
        <f t="shared" si="6"/>
        <v>2565.4500000000003</v>
      </c>
      <c r="G29" s="8">
        <f t="shared" si="0"/>
        <v>0</v>
      </c>
      <c r="H29" s="8">
        <f t="shared" si="8"/>
        <v>3000</v>
      </c>
      <c r="I29" s="8">
        <f t="shared" si="7"/>
        <v>3000</v>
      </c>
    </row>
    <row r="30" spans="1:9">
      <c r="A30" s="6">
        <f t="shared" si="1"/>
        <v>22</v>
      </c>
      <c r="B30" s="6">
        <f t="shared" si="2"/>
        <v>2</v>
      </c>
      <c r="C30" s="8">
        <f t="shared" si="3"/>
        <v>42010</v>
      </c>
      <c r="D30" s="72">
        <f t="shared" si="4"/>
        <v>210.05</v>
      </c>
      <c r="E30" s="8">
        <f t="shared" si="5"/>
        <v>69010</v>
      </c>
      <c r="F30" s="8">
        <f t="shared" si="6"/>
        <v>2775.5000000000005</v>
      </c>
      <c r="G30" s="8">
        <f t="shared" si="0"/>
        <v>0</v>
      </c>
      <c r="H30" s="8">
        <f t="shared" si="8"/>
        <v>3000</v>
      </c>
      <c r="I30" s="8">
        <f t="shared" si="7"/>
        <v>3000</v>
      </c>
    </row>
    <row r="31" spans="1:9">
      <c r="A31" s="6">
        <f t="shared" si="1"/>
        <v>23</v>
      </c>
      <c r="B31" s="6">
        <f t="shared" si="2"/>
        <v>2</v>
      </c>
      <c r="C31" s="8">
        <f t="shared" si="3"/>
        <v>39010</v>
      </c>
      <c r="D31" s="72">
        <f t="shared" si="4"/>
        <v>195.05</v>
      </c>
      <c r="E31" s="8">
        <f t="shared" si="5"/>
        <v>69010</v>
      </c>
      <c r="F31" s="8">
        <f t="shared" si="6"/>
        <v>2970.5500000000006</v>
      </c>
      <c r="G31" s="8">
        <f t="shared" si="0"/>
        <v>0</v>
      </c>
      <c r="H31" s="8">
        <f t="shared" si="8"/>
        <v>3000</v>
      </c>
      <c r="I31" s="8">
        <f t="shared" si="7"/>
        <v>3000</v>
      </c>
    </row>
    <row r="32" spans="1:9">
      <c r="A32" s="6">
        <f t="shared" si="1"/>
        <v>24</v>
      </c>
      <c r="B32" s="6">
        <f t="shared" si="2"/>
        <v>2</v>
      </c>
      <c r="C32" s="8">
        <f t="shared" si="3"/>
        <v>36010</v>
      </c>
      <c r="D32" s="72">
        <f t="shared" si="4"/>
        <v>180.05</v>
      </c>
      <c r="E32" s="8">
        <f t="shared" si="5"/>
        <v>69010</v>
      </c>
      <c r="F32" s="8">
        <f t="shared" si="6"/>
        <v>3150.6000000000008</v>
      </c>
      <c r="G32" s="8">
        <f t="shared" si="0"/>
        <v>3150.6000000000008</v>
      </c>
      <c r="H32" s="8">
        <f t="shared" si="8"/>
        <v>-150.60000000000082</v>
      </c>
      <c r="I32" s="8">
        <f t="shared" si="7"/>
        <v>3000</v>
      </c>
    </row>
    <row r="33" spans="1:9">
      <c r="A33" s="6">
        <f t="shared" si="1"/>
        <v>25</v>
      </c>
      <c r="B33" s="6">
        <f t="shared" si="2"/>
        <v>3</v>
      </c>
      <c r="C33" s="8">
        <f t="shared" si="3"/>
        <v>36160.600000000006</v>
      </c>
      <c r="D33" s="72">
        <f t="shared" si="4"/>
        <v>180.8</v>
      </c>
      <c r="E33" s="8">
        <f t="shared" si="5"/>
        <v>36160.600000000006</v>
      </c>
      <c r="F33" s="8">
        <f t="shared" si="6"/>
        <v>180.8</v>
      </c>
      <c r="G33" s="8">
        <f t="shared" si="0"/>
        <v>0</v>
      </c>
      <c r="H33" s="8">
        <f t="shared" si="8"/>
        <v>3000</v>
      </c>
      <c r="I33" s="8">
        <f t="shared" si="7"/>
        <v>3000</v>
      </c>
    </row>
    <row r="34" spans="1:9">
      <c r="A34" s="6">
        <f t="shared" si="1"/>
        <v>26</v>
      </c>
      <c r="B34" s="6">
        <f t="shared" si="2"/>
        <v>3</v>
      </c>
      <c r="C34" s="8">
        <f t="shared" si="3"/>
        <v>33160.600000000006</v>
      </c>
      <c r="D34" s="72">
        <f t="shared" si="4"/>
        <v>165.8</v>
      </c>
      <c r="E34" s="8">
        <f t="shared" si="5"/>
        <v>36160.600000000006</v>
      </c>
      <c r="F34" s="8">
        <f t="shared" si="6"/>
        <v>346.6</v>
      </c>
      <c r="G34" s="8">
        <f t="shared" si="0"/>
        <v>0</v>
      </c>
      <c r="H34" s="8">
        <f t="shared" si="8"/>
        <v>3000</v>
      </c>
      <c r="I34" s="8">
        <f t="shared" si="7"/>
        <v>3000</v>
      </c>
    </row>
    <row r="35" spans="1:9">
      <c r="A35" s="6">
        <f t="shared" si="1"/>
        <v>27</v>
      </c>
      <c r="B35" s="6">
        <f t="shared" si="2"/>
        <v>3</v>
      </c>
      <c r="C35" s="8">
        <f t="shared" si="3"/>
        <v>30160.600000000006</v>
      </c>
      <c r="D35" s="72">
        <f t="shared" si="4"/>
        <v>150.80000000000001</v>
      </c>
      <c r="E35" s="8">
        <f t="shared" si="5"/>
        <v>36160.600000000006</v>
      </c>
      <c r="F35" s="8">
        <f t="shared" si="6"/>
        <v>497.40000000000003</v>
      </c>
      <c r="G35" s="8">
        <f t="shared" si="0"/>
        <v>0</v>
      </c>
      <c r="H35" s="8">
        <f t="shared" si="8"/>
        <v>3000</v>
      </c>
      <c r="I35" s="8">
        <f t="shared" si="7"/>
        <v>3000</v>
      </c>
    </row>
    <row r="36" spans="1:9">
      <c r="A36" s="6">
        <f t="shared" si="1"/>
        <v>28</v>
      </c>
      <c r="B36" s="6">
        <f t="shared" si="2"/>
        <v>3</v>
      </c>
      <c r="C36" s="8">
        <f t="shared" si="3"/>
        <v>27160.600000000006</v>
      </c>
      <c r="D36" s="72">
        <f t="shared" si="4"/>
        <v>135.80000000000001</v>
      </c>
      <c r="E36" s="8">
        <f t="shared" si="5"/>
        <v>36160.600000000006</v>
      </c>
      <c r="F36" s="8">
        <f t="shared" si="6"/>
        <v>633.20000000000005</v>
      </c>
      <c r="G36" s="8">
        <f t="shared" si="0"/>
        <v>0</v>
      </c>
      <c r="H36" s="8">
        <f t="shared" si="8"/>
        <v>3000</v>
      </c>
      <c r="I36" s="8">
        <f t="shared" si="7"/>
        <v>3000</v>
      </c>
    </row>
    <row r="37" spans="1:9">
      <c r="A37" s="6">
        <f t="shared" si="1"/>
        <v>29</v>
      </c>
      <c r="B37" s="6">
        <f t="shared" si="2"/>
        <v>3</v>
      </c>
      <c r="C37" s="8">
        <f t="shared" si="3"/>
        <v>24160.600000000006</v>
      </c>
      <c r="D37" s="72">
        <f t="shared" si="4"/>
        <v>120.8</v>
      </c>
      <c r="E37" s="8">
        <f t="shared" si="5"/>
        <v>36160.600000000006</v>
      </c>
      <c r="F37" s="8">
        <f t="shared" si="6"/>
        <v>754</v>
      </c>
      <c r="G37" s="8">
        <f t="shared" si="0"/>
        <v>0</v>
      </c>
      <c r="H37" s="8">
        <f t="shared" si="8"/>
        <v>3000</v>
      </c>
      <c r="I37" s="8">
        <f t="shared" si="7"/>
        <v>3000</v>
      </c>
    </row>
    <row r="38" spans="1:9">
      <c r="A38" s="6">
        <f t="shared" si="1"/>
        <v>30</v>
      </c>
      <c r="B38" s="6">
        <f t="shared" si="2"/>
        <v>3</v>
      </c>
      <c r="C38" s="8">
        <f t="shared" si="3"/>
        <v>21160.600000000006</v>
      </c>
      <c r="D38" s="72">
        <f t="shared" si="4"/>
        <v>105.8</v>
      </c>
      <c r="E38" s="8">
        <f t="shared" si="5"/>
        <v>36160.600000000006</v>
      </c>
      <c r="F38" s="8">
        <f t="shared" si="6"/>
        <v>859.8</v>
      </c>
      <c r="G38" s="8">
        <f t="shared" si="0"/>
        <v>0</v>
      </c>
      <c r="H38" s="8">
        <f t="shared" si="8"/>
        <v>3000</v>
      </c>
      <c r="I38" s="8">
        <f t="shared" si="7"/>
        <v>3000</v>
      </c>
    </row>
    <row r="39" spans="1:9">
      <c r="A39" s="6">
        <f t="shared" si="1"/>
        <v>31</v>
      </c>
      <c r="B39" s="6">
        <f t="shared" si="2"/>
        <v>3</v>
      </c>
      <c r="C39" s="8">
        <f t="shared" si="3"/>
        <v>18160.600000000006</v>
      </c>
      <c r="D39" s="72">
        <f t="shared" si="4"/>
        <v>90.8</v>
      </c>
      <c r="E39" s="8">
        <f t="shared" si="5"/>
        <v>36160.600000000006</v>
      </c>
      <c r="F39" s="8">
        <f t="shared" si="6"/>
        <v>950.59999999999991</v>
      </c>
      <c r="G39" s="8">
        <f t="shared" si="0"/>
        <v>0</v>
      </c>
      <c r="H39" s="8">
        <f t="shared" si="8"/>
        <v>3000</v>
      </c>
      <c r="I39" s="8">
        <f t="shared" si="7"/>
        <v>3000</v>
      </c>
    </row>
    <row r="40" spans="1:9">
      <c r="A40" s="6">
        <f t="shared" si="1"/>
        <v>32</v>
      </c>
      <c r="B40" s="6">
        <f t="shared" si="2"/>
        <v>3</v>
      </c>
      <c r="C40" s="8">
        <f t="shared" si="3"/>
        <v>15160.600000000006</v>
      </c>
      <c r="D40" s="72">
        <f t="shared" si="4"/>
        <v>75.8</v>
      </c>
      <c r="E40" s="8">
        <f t="shared" si="5"/>
        <v>36160.600000000006</v>
      </c>
      <c r="F40" s="8">
        <f t="shared" si="6"/>
        <v>1026.3999999999999</v>
      </c>
      <c r="G40" s="8">
        <f t="shared" si="0"/>
        <v>0</v>
      </c>
      <c r="H40" s="8">
        <f t="shared" si="8"/>
        <v>3000</v>
      </c>
      <c r="I40" s="8">
        <f t="shared" si="7"/>
        <v>3000</v>
      </c>
    </row>
    <row r="41" spans="1:9">
      <c r="A41" s="6">
        <f t="shared" si="1"/>
        <v>33</v>
      </c>
      <c r="B41" s="6">
        <f t="shared" si="2"/>
        <v>3</v>
      </c>
      <c r="C41" s="8">
        <f t="shared" si="3"/>
        <v>12160.600000000006</v>
      </c>
      <c r="D41" s="72">
        <f t="shared" si="4"/>
        <v>60.8</v>
      </c>
      <c r="E41" s="8">
        <f t="shared" si="5"/>
        <v>36160.600000000006</v>
      </c>
      <c r="F41" s="8">
        <f t="shared" si="6"/>
        <v>1087.1999999999998</v>
      </c>
      <c r="G41" s="8">
        <f t="shared" si="0"/>
        <v>0</v>
      </c>
      <c r="H41" s="8">
        <f t="shared" si="8"/>
        <v>3000</v>
      </c>
      <c r="I41" s="8">
        <f t="shared" si="7"/>
        <v>3000</v>
      </c>
    </row>
    <row r="42" spans="1:9">
      <c r="A42" s="6">
        <f t="shared" si="1"/>
        <v>34</v>
      </c>
      <c r="B42" s="6">
        <f t="shared" si="2"/>
        <v>3</v>
      </c>
      <c r="C42" s="8">
        <f t="shared" si="3"/>
        <v>9160.6000000000058</v>
      </c>
      <c r="D42" s="72">
        <f t="shared" si="4"/>
        <v>45.8</v>
      </c>
      <c r="E42" s="8">
        <f t="shared" si="5"/>
        <v>36160.600000000006</v>
      </c>
      <c r="F42" s="8">
        <f t="shared" si="6"/>
        <v>1132.9999999999998</v>
      </c>
      <c r="G42" s="8">
        <f t="shared" si="0"/>
        <v>0</v>
      </c>
      <c r="H42" s="8">
        <f t="shared" si="8"/>
        <v>3000</v>
      </c>
      <c r="I42" s="8">
        <f t="shared" si="7"/>
        <v>3000</v>
      </c>
    </row>
    <row r="43" spans="1:9">
      <c r="A43" s="6">
        <f t="shared" si="1"/>
        <v>35</v>
      </c>
      <c r="B43" s="6">
        <f t="shared" si="2"/>
        <v>3</v>
      </c>
      <c r="C43" s="8">
        <f t="shared" si="3"/>
        <v>6160.6000000000058</v>
      </c>
      <c r="D43" s="72">
        <f t="shared" si="4"/>
        <v>30.8</v>
      </c>
      <c r="E43" s="8">
        <f t="shared" si="5"/>
        <v>36160.600000000006</v>
      </c>
      <c r="F43" s="8">
        <f t="shared" si="6"/>
        <v>1163.7999999999997</v>
      </c>
      <c r="G43" s="8">
        <f t="shared" si="0"/>
        <v>0</v>
      </c>
      <c r="H43" s="8">
        <f t="shared" si="8"/>
        <v>3000</v>
      </c>
      <c r="I43" s="8">
        <f t="shared" si="7"/>
        <v>3000</v>
      </c>
    </row>
    <row r="44" spans="1:9">
      <c r="A44" s="6">
        <f t="shared" si="1"/>
        <v>36</v>
      </c>
      <c r="B44" s="6">
        <f t="shared" si="2"/>
        <v>3</v>
      </c>
      <c r="C44" s="8">
        <f t="shared" si="3"/>
        <v>3160.6000000000058</v>
      </c>
      <c r="D44" s="72">
        <f t="shared" si="4"/>
        <v>15.8</v>
      </c>
      <c r="E44" s="8">
        <f t="shared" si="5"/>
        <v>36160.600000000006</v>
      </c>
      <c r="F44" s="8">
        <f t="shared" si="6"/>
        <v>1179.5999999999997</v>
      </c>
      <c r="G44" s="8">
        <f t="shared" si="0"/>
        <v>1179.5999999999997</v>
      </c>
      <c r="H44" s="8">
        <f t="shared" si="8"/>
        <v>1820.4000000000003</v>
      </c>
      <c r="I44" s="8">
        <f t="shared" si="7"/>
        <v>3000</v>
      </c>
    </row>
    <row r="45" spans="1:9">
      <c r="A45" s="6">
        <f t="shared" si="1"/>
        <v>37</v>
      </c>
      <c r="B45" s="6">
        <f t="shared" si="2"/>
        <v>4</v>
      </c>
      <c r="C45" s="8">
        <f t="shared" si="3"/>
        <v>1340.2000000000044</v>
      </c>
      <c r="D45" s="72">
        <f t="shared" si="4"/>
        <v>6.7</v>
      </c>
      <c r="E45" s="8">
        <f t="shared" si="5"/>
        <v>1340.2000000000044</v>
      </c>
      <c r="F45" s="8">
        <f t="shared" si="6"/>
        <v>6.7</v>
      </c>
      <c r="G45" s="8">
        <f t="shared" si="0"/>
        <v>0</v>
      </c>
      <c r="H45" s="8">
        <f t="shared" si="8"/>
        <v>1340.2000000000044</v>
      </c>
      <c r="I45" s="8">
        <f t="shared" si="7"/>
        <v>1346.9000000000044</v>
      </c>
    </row>
    <row r="46" spans="1:9">
      <c r="A46" s="6" t="str">
        <f t="shared" si="1"/>
        <v/>
      </c>
      <c r="B46" s="6" t="str">
        <f t="shared" si="2"/>
        <v/>
      </c>
      <c r="C46" s="8" t="str">
        <f t="shared" si="3"/>
        <v/>
      </c>
      <c r="D46" s="72" t="str">
        <f t="shared" si="4"/>
        <v/>
      </c>
      <c r="E46" s="8" t="str">
        <f t="shared" si="5"/>
        <v/>
      </c>
      <c r="F46" s="8" t="str">
        <f t="shared" si="6"/>
        <v/>
      </c>
      <c r="G46" s="8" t="str">
        <f t="shared" si="0"/>
        <v/>
      </c>
      <c r="H46" s="8" t="str">
        <f t="shared" si="8"/>
        <v/>
      </c>
      <c r="I46" s="8" t="str">
        <f t="shared" si="7"/>
        <v/>
      </c>
    </row>
    <row r="47" spans="1:9">
      <c r="A47" s="6" t="str">
        <f t="shared" si="1"/>
        <v/>
      </c>
      <c r="B47" s="6" t="str">
        <f t="shared" si="2"/>
        <v/>
      </c>
      <c r="C47" s="8" t="str">
        <f t="shared" si="3"/>
        <v/>
      </c>
      <c r="D47" s="72" t="str">
        <f t="shared" si="4"/>
        <v/>
      </c>
      <c r="E47" s="8" t="str">
        <f t="shared" si="5"/>
        <v/>
      </c>
      <c r="F47" s="8" t="str">
        <f t="shared" si="6"/>
        <v/>
      </c>
      <c r="G47" s="8" t="str">
        <f t="shared" si="0"/>
        <v/>
      </c>
      <c r="H47" s="8" t="str">
        <f t="shared" si="8"/>
        <v/>
      </c>
      <c r="I47" s="8" t="str">
        <f t="shared" si="7"/>
        <v/>
      </c>
    </row>
    <row r="48" spans="1:9">
      <c r="A48" s="6" t="str">
        <f t="shared" si="1"/>
        <v/>
      </c>
      <c r="B48" s="6" t="str">
        <f t="shared" si="2"/>
        <v/>
      </c>
      <c r="C48" s="8" t="str">
        <f t="shared" si="3"/>
        <v/>
      </c>
      <c r="D48" s="72" t="str">
        <f t="shared" si="4"/>
        <v/>
      </c>
      <c r="E48" s="8" t="str">
        <f t="shared" si="5"/>
        <v/>
      </c>
      <c r="F48" s="8" t="str">
        <f t="shared" si="6"/>
        <v/>
      </c>
      <c r="G48" s="8" t="str">
        <f t="shared" si="0"/>
        <v/>
      </c>
      <c r="H48" s="8" t="str">
        <f t="shared" si="8"/>
        <v/>
      </c>
      <c r="I48" s="8" t="str">
        <f t="shared" si="7"/>
        <v/>
      </c>
    </row>
    <row r="49" spans="1:9">
      <c r="A49" s="6" t="str">
        <f t="shared" si="1"/>
        <v/>
      </c>
      <c r="B49" s="6" t="str">
        <f t="shared" si="2"/>
        <v/>
      </c>
      <c r="C49" s="8" t="str">
        <f t="shared" si="3"/>
        <v/>
      </c>
      <c r="D49" s="72" t="str">
        <f t="shared" si="4"/>
        <v/>
      </c>
      <c r="E49" s="8" t="str">
        <f t="shared" si="5"/>
        <v/>
      </c>
      <c r="F49" s="8" t="str">
        <f t="shared" si="6"/>
        <v/>
      </c>
      <c r="G49" s="8" t="str">
        <f t="shared" si="0"/>
        <v/>
      </c>
      <c r="H49" s="8" t="str">
        <f t="shared" si="8"/>
        <v/>
      </c>
      <c r="I49" s="8" t="str">
        <f t="shared" si="7"/>
        <v/>
      </c>
    </row>
    <row r="50" spans="1:9">
      <c r="A50" s="6" t="str">
        <f t="shared" si="1"/>
        <v/>
      </c>
      <c r="B50" s="6" t="str">
        <f t="shared" si="2"/>
        <v/>
      </c>
      <c r="C50" s="8" t="str">
        <f t="shared" si="3"/>
        <v/>
      </c>
      <c r="D50" s="72" t="str">
        <f t="shared" si="4"/>
        <v/>
      </c>
      <c r="E50" s="8" t="str">
        <f t="shared" si="5"/>
        <v/>
      </c>
      <c r="F50" s="8" t="str">
        <f t="shared" si="6"/>
        <v/>
      </c>
      <c r="G50" s="8" t="str">
        <f t="shared" si="0"/>
        <v/>
      </c>
      <c r="H50" s="8" t="str">
        <f t="shared" si="8"/>
        <v/>
      </c>
      <c r="I50" s="8" t="str">
        <f t="shared" si="7"/>
        <v/>
      </c>
    </row>
    <row r="51" spans="1:9">
      <c r="A51" s="6" t="str">
        <f t="shared" si="1"/>
        <v/>
      </c>
      <c r="B51" s="6" t="str">
        <f t="shared" si="2"/>
        <v/>
      </c>
      <c r="C51" s="8" t="str">
        <f t="shared" si="3"/>
        <v/>
      </c>
      <c r="D51" s="72" t="str">
        <f t="shared" si="4"/>
        <v/>
      </c>
      <c r="E51" s="8" t="str">
        <f t="shared" si="5"/>
        <v/>
      </c>
      <c r="F51" s="8" t="str">
        <f t="shared" si="6"/>
        <v/>
      </c>
      <c r="G51" s="8" t="str">
        <f t="shared" si="0"/>
        <v/>
      </c>
      <c r="H51" s="8" t="str">
        <f t="shared" si="8"/>
        <v/>
      </c>
      <c r="I51" s="8" t="str">
        <f t="shared" si="7"/>
        <v/>
      </c>
    </row>
    <row r="52" spans="1:9">
      <c r="A52" s="6" t="str">
        <f t="shared" si="1"/>
        <v/>
      </c>
      <c r="B52" s="6" t="str">
        <f t="shared" si="2"/>
        <v/>
      </c>
      <c r="C52" s="8" t="str">
        <f t="shared" si="3"/>
        <v/>
      </c>
      <c r="D52" s="72" t="str">
        <f t="shared" si="4"/>
        <v/>
      </c>
      <c r="E52" s="8" t="str">
        <f t="shared" si="5"/>
        <v/>
      </c>
      <c r="F52" s="8" t="str">
        <f t="shared" si="6"/>
        <v/>
      </c>
      <c r="G52" s="8" t="str">
        <f t="shared" si="0"/>
        <v/>
      </c>
      <c r="H52" s="8" t="str">
        <f t="shared" si="8"/>
        <v/>
      </c>
      <c r="I52" s="8" t="str">
        <f t="shared" si="7"/>
        <v/>
      </c>
    </row>
    <row r="53" spans="1:9">
      <c r="A53" s="6" t="str">
        <f t="shared" si="1"/>
        <v/>
      </c>
      <c r="B53" s="6" t="str">
        <f t="shared" si="2"/>
        <v/>
      </c>
      <c r="C53" s="8" t="str">
        <f t="shared" si="3"/>
        <v/>
      </c>
      <c r="D53" s="72" t="str">
        <f t="shared" si="4"/>
        <v/>
      </c>
      <c r="E53" s="8" t="str">
        <f t="shared" si="5"/>
        <v/>
      </c>
      <c r="F53" s="8" t="str">
        <f t="shared" si="6"/>
        <v/>
      </c>
      <c r="G53" s="8" t="str">
        <f t="shared" si="0"/>
        <v/>
      </c>
      <c r="H53" s="8" t="str">
        <f t="shared" si="8"/>
        <v/>
      </c>
      <c r="I53" s="8" t="str">
        <f t="shared" si="7"/>
        <v/>
      </c>
    </row>
    <row r="54" spans="1:9">
      <c r="A54" s="6" t="str">
        <f t="shared" si="1"/>
        <v/>
      </c>
      <c r="B54" s="6" t="str">
        <f t="shared" si="2"/>
        <v/>
      </c>
      <c r="C54" s="8" t="str">
        <f t="shared" si="3"/>
        <v/>
      </c>
      <c r="D54" s="72" t="str">
        <f t="shared" si="4"/>
        <v/>
      </c>
      <c r="E54" s="8" t="str">
        <f t="shared" si="5"/>
        <v/>
      </c>
      <c r="F54" s="8" t="str">
        <f t="shared" si="6"/>
        <v/>
      </c>
      <c r="G54" s="8" t="str">
        <f t="shared" si="0"/>
        <v/>
      </c>
      <c r="H54" s="8" t="str">
        <f t="shared" si="8"/>
        <v/>
      </c>
      <c r="I54" s="8" t="str">
        <f t="shared" si="7"/>
        <v/>
      </c>
    </row>
    <row r="55" spans="1:9">
      <c r="A55" s="6" t="str">
        <f t="shared" si="1"/>
        <v/>
      </c>
      <c r="B55" s="6" t="str">
        <f t="shared" si="2"/>
        <v/>
      </c>
      <c r="C55" s="8" t="str">
        <f t="shared" si="3"/>
        <v/>
      </c>
      <c r="D55" s="72" t="str">
        <f t="shared" si="4"/>
        <v/>
      </c>
      <c r="E55" s="8" t="str">
        <f t="shared" si="5"/>
        <v/>
      </c>
      <c r="F55" s="8" t="str">
        <f t="shared" si="6"/>
        <v/>
      </c>
      <c r="G55" s="8" t="str">
        <f t="shared" si="0"/>
        <v/>
      </c>
      <c r="H55" s="8" t="str">
        <f t="shared" si="8"/>
        <v/>
      </c>
      <c r="I55" s="8" t="str">
        <f t="shared" si="7"/>
        <v/>
      </c>
    </row>
    <row r="56" spans="1:9">
      <c r="A56" s="6" t="str">
        <f t="shared" si="1"/>
        <v/>
      </c>
      <c r="B56" s="6" t="str">
        <f t="shared" si="2"/>
        <v/>
      </c>
      <c r="C56" s="8" t="str">
        <f t="shared" si="3"/>
        <v/>
      </c>
      <c r="D56" s="72" t="str">
        <f t="shared" si="4"/>
        <v/>
      </c>
      <c r="E56" s="8" t="str">
        <f t="shared" si="5"/>
        <v/>
      </c>
      <c r="F56" s="8" t="str">
        <f t="shared" si="6"/>
        <v/>
      </c>
      <c r="G56" s="8" t="str">
        <f t="shared" si="0"/>
        <v/>
      </c>
      <c r="H56" s="8" t="str">
        <f t="shared" si="8"/>
        <v/>
      </c>
      <c r="I56" s="8" t="str">
        <f t="shared" si="7"/>
        <v/>
      </c>
    </row>
    <row r="57" spans="1:9">
      <c r="A57" s="6" t="str">
        <f t="shared" si="1"/>
        <v/>
      </c>
      <c r="B57" s="6" t="str">
        <f t="shared" si="2"/>
        <v/>
      </c>
      <c r="C57" s="8" t="str">
        <f t="shared" si="3"/>
        <v/>
      </c>
      <c r="D57" s="72" t="str">
        <f t="shared" si="4"/>
        <v/>
      </c>
      <c r="E57" s="8" t="str">
        <f t="shared" si="5"/>
        <v/>
      </c>
      <c r="F57" s="8" t="str">
        <f t="shared" si="6"/>
        <v/>
      </c>
      <c r="G57" s="8" t="str">
        <f t="shared" si="0"/>
        <v/>
      </c>
      <c r="H57" s="8" t="str">
        <f t="shared" si="8"/>
        <v/>
      </c>
      <c r="I57" s="8" t="str">
        <f t="shared" si="7"/>
        <v/>
      </c>
    </row>
    <row r="58" spans="1:9">
      <c r="A58" s="6" t="str">
        <f t="shared" si="1"/>
        <v/>
      </c>
      <c r="B58" s="6" t="str">
        <f t="shared" si="2"/>
        <v/>
      </c>
      <c r="C58" s="8" t="str">
        <f t="shared" si="3"/>
        <v/>
      </c>
      <c r="D58" s="72" t="str">
        <f t="shared" si="4"/>
        <v/>
      </c>
      <c r="E58" s="8" t="str">
        <f t="shared" si="5"/>
        <v/>
      </c>
      <c r="F58" s="8" t="str">
        <f t="shared" si="6"/>
        <v/>
      </c>
      <c r="G58" s="8" t="str">
        <f t="shared" si="0"/>
        <v/>
      </c>
      <c r="H58" s="8" t="str">
        <f t="shared" si="8"/>
        <v/>
      </c>
      <c r="I58" s="8" t="str">
        <f t="shared" si="7"/>
        <v/>
      </c>
    </row>
    <row r="59" spans="1:9">
      <c r="A59" s="6" t="str">
        <f t="shared" si="1"/>
        <v/>
      </c>
      <c r="B59" s="6" t="str">
        <f t="shared" si="2"/>
        <v/>
      </c>
      <c r="C59" s="8" t="str">
        <f t="shared" si="3"/>
        <v/>
      </c>
      <c r="D59" s="72" t="str">
        <f t="shared" si="4"/>
        <v/>
      </c>
      <c r="E59" s="8" t="str">
        <f t="shared" si="5"/>
        <v/>
      </c>
      <c r="F59" s="8" t="str">
        <f t="shared" si="6"/>
        <v/>
      </c>
      <c r="G59" s="8" t="str">
        <f t="shared" si="0"/>
        <v/>
      </c>
      <c r="H59" s="8" t="str">
        <f t="shared" si="8"/>
        <v/>
      </c>
      <c r="I59" s="8" t="str">
        <f t="shared" si="7"/>
        <v/>
      </c>
    </row>
    <row r="60" spans="1:9">
      <c r="A60" s="6" t="str">
        <f t="shared" si="1"/>
        <v/>
      </c>
      <c r="B60" s="6" t="str">
        <f t="shared" si="2"/>
        <v/>
      </c>
      <c r="C60" s="8" t="str">
        <f t="shared" si="3"/>
        <v/>
      </c>
      <c r="D60" s="72" t="str">
        <f t="shared" si="4"/>
        <v/>
      </c>
      <c r="E60" s="8" t="str">
        <f t="shared" si="5"/>
        <v/>
      </c>
      <c r="F60" s="8" t="str">
        <f t="shared" si="6"/>
        <v/>
      </c>
      <c r="G60" s="8" t="str">
        <f t="shared" si="0"/>
        <v/>
      </c>
      <c r="H60" s="8" t="str">
        <f t="shared" si="8"/>
        <v/>
      </c>
      <c r="I60" s="8" t="str">
        <f t="shared" si="7"/>
        <v/>
      </c>
    </row>
    <row r="61" spans="1:9">
      <c r="A61" s="6" t="str">
        <f t="shared" si="1"/>
        <v/>
      </c>
      <c r="B61" s="6" t="str">
        <f t="shared" si="2"/>
        <v/>
      </c>
      <c r="C61" s="8" t="str">
        <f t="shared" si="3"/>
        <v/>
      </c>
      <c r="D61" s="72" t="str">
        <f t="shared" si="4"/>
        <v/>
      </c>
      <c r="E61" s="8" t="str">
        <f t="shared" si="5"/>
        <v/>
      </c>
      <c r="F61" s="8" t="str">
        <f t="shared" si="6"/>
        <v/>
      </c>
      <c r="G61" s="8" t="str">
        <f t="shared" si="0"/>
        <v/>
      </c>
      <c r="H61" s="8" t="str">
        <f t="shared" si="8"/>
        <v/>
      </c>
      <c r="I61" s="8" t="str">
        <f t="shared" si="7"/>
        <v/>
      </c>
    </row>
    <row r="62" spans="1:9">
      <c r="A62" s="6" t="str">
        <f t="shared" si="1"/>
        <v/>
      </c>
      <c r="B62" s="6" t="str">
        <f t="shared" si="2"/>
        <v/>
      </c>
      <c r="C62" s="8" t="str">
        <f t="shared" si="3"/>
        <v/>
      </c>
      <c r="D62" s="72" t="str">
        <f t="shared" si="4"/>
        <v/>
      </c>
      <c r="E62" s="8" t="str">
        <f t="shared" si="5"/>
        <v/>
      </c>
      <c r="F62" s="8" t="str">
        <f t="shared" si="6"/>
        <v/>
      </c>
      <c r="G62" s="8" t="str">
        <f t="shared" si="0"/>
        <v/>
      </c>
      <c r="H62" s="8" t="str">
        <f t="shared" si="8"/>
        <v/>
      </c>
      <c r="I62" s="8" t="str">
        <f t="shared" si="7"/>
        <v/>
      </c>
    </row>
    <row r="63" spans="1:9">
      <c r="A63" s="6" t="str">
        <f t="shared" si="1"/>
        <v/>
      </c>
      <c r="B63" s="6" t="str">
        <f t="shared" si="2"/>
        <v/>
      </c>
      <c r="C63" s="8" t="str">
        <f t="shared" si="3"/>
        <v/>
      </c>
      <c r="D63" s="72" t="str">
        <f t="shared" si="4"/>
        <v/>
      </c>
      <c r="E63" s="8" t="str">
        <f t="shared" si="5"/>
        <v/>
      </c>
      <c r="F63" s="8" t="str">
        <f t="shared" si="6"/>
        <v/>
      </c>
      <c r="G63" s="8" t="str">
        <f t="shared" si="0"/>
        <v/>
      </c>
      <c r="H63" s="8" t="str">
        <f t="shared" si="8"/>
        <v/>
      </c>
      <c r="I63" s="8" t="str">
        <f t="shared" si="7"/>
        <v/>
      </c>
    </row>
    <row r="64" spans="1:9">
      <c r="A64" s="6" t="str">
        <f t="shared" si="1"/>
        <v/>
      </c>
      <c r="B64" s="6" t="str">
        <f t="shared" si="2"/>
        <v/>
      </c>
      <c r="C64" s="8" t="str">
        <f t="shared" si="3"/>
        <v/>
      </c>
      <c r="D64" s="72" t="str">
        <f t="shared" si="4"/>
        <v/>
      </c>
      <c r="E64" s="8" t="str">
        <f t="shared" si="5"/>
        <v/>
      </c>
      <c r="F64" s="8" t="str">
        <f t="shared" si="6"/>
        <v/>
      </c>
      <c r="G64" s="8" t="str">
        <f t="shared" si="0"/>
        <v/>
      </c>
      <c r="H64" s="8" t="str">
        <f t="shared" si="8"/>
        <v/>
      </c>
      <c r="I64" s="8" t="str">
        <f t="shared" si="7"/>
        <v/>
      </c>
    </row>
    <row r="65" spans="1:9">
      <c r="A65" s="6" t="str">
        <f t="shared" si="1"/>
        <v/>
      </c>
      <c r="B65" s="6" t="str">
        <f t="shared" si="2"/>
        <v/>
      </c>
      <c r="C65" s="8" t="str">
        <f t="shared" si="3"/>
        <v/>
      </c>
      <c r="D65" s="72" t="str">
        <f t="shared" si="4"/>
        <v/>
      </c>
      <c r="E65" s="8" t="str">
        <f t="shared" si="5"/>
        <v/>
      </c>
      <c r="F65" s="8" t="str">
        <f t="shared" si="6"/>
        <v/>
      </c>
      <c r="G65" s="8" t="str">
        <f t="shared" si="0"/>
        <v/>
      </c>
      <c r="H65" s="8" t="str">
        <f t="shared" si="8"/>
        <v/>
      </c>
      <c r="I65" s="8" t="str">
        <f t="shared" si="7"/>
        <v/>
      </c>
    </row>
    <row r="66" spans="1:9">
      <c r="A66" s="6" t="str">
        <f t="shared" si="1"/>
        <v/>
      </c>
      <c r="B66" s="6" t="str">
        <f t="shared" si="2"/>
        <v/>
      </c>
      <c r="C66" s="8" t="str">
        <f t="shared" si="3"/>
        <v/>
      </c>
      <c r="D66" s="72" t="str">
        <f t="shared" si="4"/>
        <v/>
      </c>
      <c r="E66" s="8" t="str">
        <f t="shared" si="5"/>
        <v/>
      </c>
      <c r="F66" s="8" t="str">
        <f t="shared" si="6"/>
        <v/>
      </c>
      <c r="G66" s="8" t="str">
        <f t="shared" si="0"/>
        <v/>
      </c>
      <c r="H66" s="8" t="str">
        <f t="shared" si="8"/>
        <v/>
      </c>
      <c r="I66" s="8" t="str">
        <f t="shared" si="7"/>
        <v/>
      </c>
    </row>
    <row r="67" spans="1:9">
      <c r="A67" s="6" t="str">
        <f t="shared" si="1"/>
        <v/>
      </c>
      <c r="B67" s="6" t="str">
        <f t="shared" si="2"/>
        <v/>
      </c>
      <c r="C67" s="8" t="str">
        <f t="shared" si="3"/>
        <v/>
      </c>
      <c r="D67" s="72" t="str">
        <f t="shared" si="4"/>
        <v/>
      </c>
      <c r="E67" s="8" t="str">
        <f t="shared" si="5"/>
        <v/>
      </c>
      <c r="F67" s="8" t="str">
        <f t="shared" si="6"/>
        <v/>
      </c>
      <c r="G67" s="8" t="str">
        <f t="shared" si="0"/>
        <v/>
      </c>
      <c r="H67" s="8" t="str">
        <f t="shared" si="8"/>
        <v/>
      </c>
      <c r="I67" s="8" t="str">
        <f t="shared" si="7"/>
        <v/>
      </c>
    </row>
    <row r="68" spans="1:9">
      <c r="A68" s="6" t="str">
        <f t="shared" si="1"/>
        <v/>
      </c>
      <c r="B68" s="6" t="str">
        <f t="shared" si="2"/>
        <v/>
      </c>
      <c r="C68" s="8" t="str">
        <f t="shared" si="3"/>
        <v/>
      </c>
      <c r="D68" s="72" t="str">
        <f t="shared" si="4"/>
        <v/>
      </c>
      <c r="E68" s="8" t="str">
        <f t="shared" si="5"/>
        <v/>
      </c>
      <c r="F68" s="8" t="str">
        <f t="shared" si="6"/>
        <v/>
      </c>
      <c r="G68" s="8" t="str">
        <f t="shared" si="0"/>
        <v/>
      </c>
      <c r="H68" s="8" t="str">
        <f t="shared" si="8"/>
        <v/>
      </c>
      <c r="I68" s="8" t="str">
        <f t="shared" si="7"/>
        <v/>
      </c>
    </row>
    <row r="69" spans="1:9">
      <c r="A69" s="6" t="str">
        <f t="shared" si="1"/>
        <v/>
      </c>
      <c r="B69" s="6" t="str">
        <f t="shared" si="2"/>
        <v/>
      </c>
      <c r="C69" s="8" t="str">
        <f t="shared" si="3"/>
        <v/>
      </c>
      <c r="D69" s="72" t="str">
        <f t="shared" si="4"/>
        <v/>
      </c>
      <c r="E69" s="8" t="str">
        <f t="shared" si="5"/>
        <v/>
      </c>
      <c r="F69" s="8" t="str">
        <f t="shared" si="6"/>
        <v/>
      </c>
      <c r="G69" s="8" t="str">
        <f t="shared" si="0"/>
        <v/>
      </c>
      <c r="H69" s="8" t="str">
        <f t="shared" si="8"/>
        <v/>
      </c>
      <c r="I69" s="8" t="str">
        <f t="shared" si="7"/>
        <v/>
      </c>
    </row>
    <row r="70" spans="1:9">
      <c r="A70" s="6" t="str">
        <f t="shared" si="1"/>
        <v/>
      </c>
      <c r="B70" s="6" t="str">
        <f t="shared" si="2"/>
        <v/>
      </c>
      <c r="C70" s="8" t="str">
        <f t="shared" si="3"/>
        <v/>
      </c>
      <c r="D70" s="72" t="str">
        <f t="shared" si="4"/>
        <v/>
      </c>
      <c r="E70" s="8" t="str">
        <f t="shared" si="5"/>
        <v/>
      </c>
      <c r="F70" s="8" t="str">
        <f t="shared" si="6"/>
        <v/>
      </c>
      <c r="G70" s="8" t="str">
        <f t="shared" si="0"/>
        <v/>
      </c>
      <c r="H70" s="8" t="str">
        <f t="shared" si="8"/>
        <v/>
      </c>
      <c r="I70" s="8" t="str">
        <f t="shared" si="7"/>
        <v/>
      </c>
    </row>
    <row r="71" spans="1:9">
      <c r="A71" s="6" t="str">
        <f t="shared" si="1"/>
        <v/>
      </c>
      <c r="B71" s="6" t="str">
        <f t="shared" si="2"/>
        <v/>
      </c>
      <c r="C71" s="8" t="str">
        <f t="shared" si="3"/>
        <v/>
      </c>
      <c r="D71" s="72" t="str">
        <f t="shared" si="4"/>
        <v/>
      </c>
      <c r="E71" s="8" t="str">
        <f t="shared" si="5"/>
        <v/>
      </c>
      <c r="F71" s="8" t="str">
        <f t="shared" si="6"/>
        <v/>
      </c>
      <c r="G71" s="8" t="str">
        <f t="shared" si="0"/>
        <v/>
      </c>
      <c r="H71" s="8" t="str">
        <f t="shared" si="8"/>
        <v/>
      </c>
      <c r="I71" s="8" t="str">
        <f t="shared" si="7"/>
        <v/>
      </c>
    </row>
    <row r="72" spans="1:9">
      <c r="A72" s="6" t="str">
        <f t="shared" si="1"/>
        <v/>
      </c>
      <c r="B72" s="6" t="str">
        <f t="shared" si="2"/>
        <v/>
      </c>
      <c r="C72" s="8" t="str">
        <f t="shared" si="3"/>
        <v/>
      </c>
      <c r="D72" s="72" t="str">
        <f t="shared" si="4"/>
        <v/>
      </c>
      <c r="E72" s="8" t="str">
        <f t="shared" si="5"/>
        <v/>
      </c>
      <c r="F72" s="8" t="str">
        <f t="shared" si="6"/>
        <v/>
      </c>
      <c r="G72" s="8" t="str">
        <f t="shared" si="0"/>
        <v/>
      </c>
      <c r="H72" s="8" t="str">
        <f t="shared" si="8"/>
        <v/>
      </c>
      <c r="I72" s="8" t="str">
        <f t="shared" si="7"/>
        <v/>
      </c>
    </row>
    <row r="73" spans="1:9">
      <c r="A73" s="6" t="str">
        <f t="shared" si="1"/>
        <v/>
      </c>
      <c r="B73" s="6" t="str">
        <f t="shared" si="2"/>
        <v/>
      </c>
      <c r="C73" s="8" t="str">
        <f t="shared" si="3"/>
        <v/>
      </c>
      <c r="D73" s="72" t="str">
        <f t="shared" si="4"/>
        <v/>
      </c>
      <c r="E73" s="8" t="str">
        <f t="shared" si="5"/>
        <v/>
      </c>
      <c r="F73" s="8" t="str">
        <f t="shared" si="6"/>
        <v/>
      </c>
      <c r="G73" s="8" t="str">
        <f t="shared" ref="G73:G136" si="9">IF(A73="","",IF(MOD(A73,12)=0,F73,0))</f>
        <v/>
      </c>
      <c r="H73" s="8" t="str">
        <f t="shared" si="8"/>
        <v/>
      </c>
      <c r="I73" s="8" t="str">
        <f t="shared" si="7"/>
        <v/>
      </c>
    </row>
    <row r="74" spans="1:9">
      <c r="A74" s="6" t="str">
        <f t="shared" ref="A74:A137" si="10">IF(OR(I73&lt;A,I73=""),"",A73+1)</f>
        <v/>
      </c>
      <c r="B74" s="6" t="str">
        <f t="shared" ref="B74:B137" si="11">IF(A74="","",IF(MOD(A73,12)=0,B73+1,B73))</f>
        <v/>
      </c>
      <c r="C74" s="8" t="str">
        <f t="shared" ref="C74:C137" si="12">IF(A74="","",IF(MOD(A73,12)=0,E73+F73-A_jährlich,C73-H73))</f>
        <v/>
      </c>
      <c r="D74" s="72" t="str">
        <f t="shared" ref="D74:D137" si="13">IF(A74="","",ROUND(C74*p0,2))</f>
        <v/>
      </c>
      <c r="E74" s="8" t="str">
        <f t="shared" ref="E74:E137" si="14">IF(A74="","",IF(MOD(A73,12)=0,C74,E73))</f>
        <v/>
      </c>
      <c r="F74" s="8" t="str">
        <f t="shared" ref="F74:F137" si="15">IF(A74="","",IF(MOD(A73,12)=0,D74,F73+D74))</f>
        <v/>
      </c>
      <c r="G74" s="8" t="str">
        <f t="shared" si="9"/>
        <v/>
      </c>
      <c r="H74" s="8" t="str">
        <f t="shared" si="8"/>
        <v/>
      </c>
      <c r="I74" s="8" t="str">
        <f t="shared" ref="I74:I137" si="16">IF(A74="","",IF(OR(C74+D74&gt;A,C74+F74&gt;A),A,IF(F74=F73,F73-(I73-H73),C74+F74)))</f>
        <v/>
      </c>
    </row>
    <row r="75" spans="1:9">
      <c r="A75" s="6" t="str">
        <f t="shared" si="10"/>
        <v/>
      </c>
      <c r="B75" s="6" t="str">
        <f t="shared" si="11"/>
        <v/>
      </c>
      <c r="C75" s="8" t="str">
        <f t="shared" si="12"/>
        <v/>
      </c>
      <c r="D75" s="72" t="str">
        <f t="shared" si="13"/>
        <v/>
      </c>
      <c r="E75" s="8" t="str">
        <f t="shared" si="14"/>
        <v/>
      </c>
      <c r="F75" s="8" t="str">
        <f t="shared" si="15"/>
        <v/>
      </c>
      <c r="G75" s="8" t="str">
        <f t="shared" si="9"/>
        <v/>
      </c>
      <c r="H75" s="8" t="str">
        <f t="shared" ref="H75:H138" si="17">IF(A75="","",IF(C75+D75&gt;A,A-G75,C75))</f>
        <v/>
      </c>
      <c r="I75" s="8" t="str">
        <f t="shared" si="16"/>
        <v/>
      </c>
    </row>
    <row r="76" spans="1:9">
      <c r="A76" s="6" t="str">
        <f t="shared" si="10"/>
        <v/>
      </c>
      <c r="B76" s="6" t="str">
        <f t="shared" si="11"/>
        <v/>
      </c>
      <c r="C76" s="8" t="str">
        <f t="shared" si="12"/>
        <v/>
      </c>
      <c r="D76" s="72" t="str">
        <f t="shared" si="13"/>
        <v/>
      </c>
      <c r="E76" s="8" t="str">
        <f t="shared" si="14"/>
        <v/>
      </c>
      <c r="F76" s="8" t="str">
        <f t="shared" si="15"/>
        <v/>
      </c>
      <c r="G76" s="8" t="str">
        <f t="shared" si="9"/>
        <v/>
      </c>
      <c r="H76" s="8" t="str">
        <f t="shared" si="17"/>
        <v/>
      </c>
      <c r="I76" s="8" t="str">
        <f t="shared" si="16"/>
        <v/>
      </c>
    </row>
    <row r="77" spans="1:9">
      <c r="A77" s="6" t="str">
        <f t="shared" si="10"/>
        <v/>
      </c>
      <c r="B77" s="6" t="str">
        <f t="shared" si="11"/>
        <v/>
      </c>
      <c r="C77" s="8" t="str">
        <f t="shared" si="12"/>
        <v/>
      </c>
      <c r="D77" s="72" t="str">
        <f t="shared" si="13"/>
        <v/>
      </c>
      <c r="E77" s="8" t="str">
        <f t="shared" si="14"/>
        <v/>
      </c>
      <c r="F77" s="8" t="str">
        <f t="shared" si="15"/>
        <v/>
      </c>
      <c r="G77" s="8" t="str">
        <f t="shared" si="9"/>
        <v/>
      </c>
      <c r="H77" s="8" t="str">
        <f t="shared" si="17"/>
        <v/>
      </c>
      <c r="I77" s="8" t="str">
        <f t="shared" si="16"/>
        <v/>
      </c>
    </row>
    <row r="78" spans="1:9">
      <c r="A78" s="6" t="str">
        <f t="shared" si="10"/>
        <v/>
      </c>
      <c r="B78" s="6" t="str">
        <f t="shared" si="11"/>
        <v/>
      </c>
      <c r="C78" s="8" t="str">
        <f t="shared" si="12"/>
        <v/>
      </c>
      <c r="D78" s="72" t="str">
        <f t="shared" si="13"/>
        <v/>
      </c>
      <c r="E78" s="8" t="str">
        <f t="shared" si="14"/>
        <v/>
      </c>
      <c r="F78" s="8" t="str">
        <f t="shared" si="15"/>
        <v/>
      </c>
      <c r="G78" s="8" t="str">
        <f t="shared" si="9"/>
        <v/>
      </c>
      <c r="H78" s="8" t="str">
        <f t="shared" si="17"/>
        <v/>
      </c>
      <c r="I78" s="8" t="str">
        <f t="shared" si="16"/>
        <v/>
      </c>
    </row>
    <row r="79" spans="1:9">
      <c r="A79" s="6" t="str">
        <f t="shared" si="10"/>
        <v/>
      </c>
      <c r="B79" s="6" t="str">
        <f t="shared" si="11"/>
        <v/>
      </c>
      <c r="C79" s="8" t="str">
        <f t="shared" si="12"/>
        <v/>
      </c>
      <c r="D79" s="72" t="str">
        <f t="shared" si="13"/>
        <v/>
      </c>
      <c r="E79" s="8" t="str">
        <f t="shared" si="14"/>
        <v/>
      </c>
      <c r="F79" s="8" t="str">
        <f t="shared" si="15"/>
        <v/>
      </c>
      <c r="G79" s="8" t="str">
        <f t="shared" si="9"/>
        <v/>
      </c>
      <c r="H79" s="8" t="str">
        <f t="shared" si="17"/>
        <v/>
      </c>
      <c r="I79" s="8" t="str">
        <f t="shared" si="16"/>
        <v/>
      </c>
    </row>
    <row r="80" spans="1:9">
      <c r="A80" s="6" t="str">
        <f t="shared" si="10"/>
        <v/>
      </c>
      <c r="B80" s="6" t="str">
        <f t="shared" si="11"/>
        <v/>
      </c>
      <c r="C80" s="8" t="str">
        <f t="shared" si="12"/>
        <v/>
      </c>
      <c r="D80" s="72" t="str">
        <f t="shared" si="13"/>
        <v/>
      </c>
      <c r="E80" s="8" t="str">
        <f t="shared" si="14"/>
        <v/>
      </c>
      <c r="F80" s="8" t="str">
        <f t="shared" si="15"/>
        <v/>
      </c>
      <c r="G80" s="8" t="str">
        <f t="shared" si="9"/>
        <v/>
      </c>
      <c r="H80" s="8" t="str">
        <f t="shared" si="17"/>
        <v/>
      </c>
      <c r="I80" s="8" t="str">
        <f t="shared" si="16"/>
        <v/>
      </c>
    </row>
    <row r="81" spans="1:9">
      <c r="A81" s="6" t="str">
        <f t="shared" si="10"/>
        <v/>
      </c>
      <c r="B81" s="6" t="str">
        <f t="shared" si="11"/>
        <v/>
      </c>
      <c r="C81" s="8" t="str">
        <f t="shared" si="12"/>
        <v/>
      </c>
      <c r="D81" s="72" t="str">
        <f t="shared" si="13"/>
        <v/>
      </c>
      <c r="E81" s="8" t="str">
        <f t="shared" si="14"/>
        <v/>
      </c>
      <c r="F81" s="8" t="str">
        <f t="shared" si="15"/>
        <v/>
      </c>
      <c r="G81" s="8" t="str">
        <f t="shared" si="9"/>
        <v/>
      </c>
      <c r="H81" s="8" t="str">
        <f t="shared" si="17"/>
        <v/>
      </c>
      <c r="I81" s="8" t="str">
        <f t="shared" si="16"/>
        <v/>
      </c>
    </row>
    <row r="82" spans="1:9">
      <c r="A82" s="6" t="str">
        <f t="shared" si="10"/>
        <v/>
      </c>
      <c r="B82" s="6" t="str">
        <f t="shared" si="11"/>
        <v/>
      </c>
      <c r="C82" s="8" t="str">
        <f t="shared" si="12"/>
        <v/>
      </c>
      <c r="D82" s="72" t="str">
        <f t="shared" si="13"/>
        <v/>
      </c>
      <c r="E82" s="8" t="str">
        <f t="shared" si="14"/>
        <v/>
      </c>
      <c r="F82" s="8" t="str">
        <f t="shared" si="15"/>
        <v/>
      </c>
      <c r="G82" s="8" t="str">
        <f t="shared" si="9"/>
        <v/>
      </c>
      <c r="H82" s="8" t="str">
        <f t="shared" si="17"/>
        <v/>
      </c>
      <c r="I82" s="8" t="str">
        <f t="shared" si="16"/>
        <v/>
      </c>
    </row>
    <row r="83" spans="1:9">
      <c r="A83" s="6" t="str">
        <f t="shared" si="10"/>
        <v/>
      </c>
      <c r="B83" s="6" t="str">
        <f t="shared" si="11"/>
        <v/>
      </c>
      <c r="C83" s="8" t="str">
        <f t="shared" si="12"/>
        <v/>
      </c>
      <c r="D83" s="72" t="str">
        <f t="shared" si="13"/>
        <v/>
      </c>
      <c r="E83" s="8" t="str">
        <f t="shared" si="14"/>
        <v/>
      </c>
      <c r="F83" s="8" t="str">
        <f t="shared" si="15"/>
        <v/>
      </c>
      <c r="G83" s="8" t="str">
        <f t="shared" si="9"/>
        <v/>
      </c>
      <c r="H83" s="8" t="str">
        <f t="shared" si="17"/>
        <v/>
      </c>
      <c r="I83" s="8" t="str">
        <f t="shared" si="16"/>
        <v/>
      </c>
    </row>
    <row r="84" spans="1:9">
      <c r="A84" s="6" t="str">
        <f t="shared" si="10"/>
        <v/>
      </c>
      <c r="B84" s="6" t="str">
        <f t="shared" si="11"/>
        <v/>
      </c>
      <c r="C84" s="8" t="str">
        <f t="shared" si="12"/>
        <v/>
      </c>
      <c r="D84" s="72" t="str">
        <f t="shared" si="13"/>
        <v/>
      </c>
      <c r="E84" s="8" t="str">
        <f t="shared" si="14"/>
        <v/>
      </c>
      <c r="F84" s="8" t="str">
        <f t="shared" si="15"/>
        <v/>
      </c>
      <c r="G84" s="8" t="str">
        <f t="shared" si="9"/>
        <v/>
      </c>
      <c r="H84" s="8" t="str">
        <f t="shared" si="17"/>
        <v/>
      </c>
      <c r="I84" s="8" t="str">
        <f t="shared" si="16"/>
        <v/>
      </c>
    </row>
    <row r="85" spans="1:9">
      <c r="A85" s="6" t="str">
        <f t="shared" si="10"/>
        <v/>
      </c>
      <c r="B85" s="6" t="str">
        <f t="shared" si="11"/>
        <v/>
      </c>
      <c r="C85" s="8" t="str">
        <f t="shared" si="12"/>
        <v/>
      </c>
      <c r="D85" s="72" t="str">
        <f t="shared" si="13"/>
        <v/>
      </c>
      <c r="E85" s="8" t="str">
        <f t="shared" si="14"/>
        <v/>
      </c>
      <c r="F85" s="8" t="str">
        <f t="shared" si="15"/>
        <v/>
      </c>
      <c r="G85" s="8" t="str">
        <f t="shared" si="9"/>
        <v/>
      </c>
      <c r="H85" s="8" t="str">
        <f t="shared" si="17"/>
        <v/>
      </c>
      <c r="I85" s="8" t="str">
        <f t="shared" si="16"/>
        <v/>
      </c>
    </row>
    <row r="86" spans="1:9">
      <c r="A86" s="6" t="str">
        <f t="shared" si="10"/>
        <v/>
      </c>
      <c r="B86" s="6" t="str">
        <f t="shared" si="11"/>
        <v/>
      </c>
      <c r="C86" s="8" t="str">
        <f t="shared" si="12"/>
        <v/>
      </c>
      <c r="D86" s="72" t="str">
        <f t="shared" si="13"/>
        <v/>
      </c>
      <c r="E86" s="8" t="str">
        <f t="shared" si="14"/>
        <v/>
      </c>
      <c r="F86" s="8" t="str">
        <f t="shared" si="15"/>
        <v/>
      </c>
      <c r="G86" s="8" t="str">
        <f t="shared" si="9"/>
        <v/>
      </c>
      <c r="H86" s="8" t="str">
        <f t="shared" si="17"/>
        <v/>
      </c>
      <c r="I86" s="8" t="str">
        <f t="shared" si="16"/>
        <v/>
      </c>
    </row>
    <row r="87" spans="1:9">
      <c r="A87" s="6" t="str">
        <f t="shared" si="10"/>
        <v/>
      </c>
      <c r="B87" s="6" t="str">
        <f t="shared" si="11"/>
        <v/>
      </c>
      <c r="C87" s="8" t="str">
        <f t="shared" si="12"/>
        <v/>
      </c>
      <c r="D87" s="72" t="str">
        <f t="shared" si="13"/>
        <v/>
      </c>
      <c r="E87" s="8" t="str">
        <f t="shared" si="14"/>
        <v/>
      </c>
      <c r="F87" s="8" t="str">
        <f t="shared" si="15"/>
        <v/>
      </c>
      <c r="G87" s="8" t="str">
        <f t="shared" si="9"/>
        <v/>
      </c>
      <c r="H87" s="8" t="str">
        <f t="shared" si="17"/>
        <v/>
      </c>
      <c r="I87" s="8" t="str">
        <f t="shared" si="16"/>
        <v/>
      </c>
    </row>
    <row r="88" spans="1:9">
      <c r="A88" s="6" t="str">
        <f t="shared" si="10"/>
        <v/>
      </c>
      <c r="B88" s="6" t="str">
        <f t="shared" si="11"/>
        <v/>
      </c>
      <c r="C88" s="8" t="str">
        <f t="shared" si="12"/>
        <v/>
      </c>
      <c r="D88" s="72" t="str">
        <f t="shared" si="13"/>
        <v/>
      </c>
      <c r="E88" s="8" t="str">
        <f t="shared" si="14"/>
        <v/>
      </c>
      <c r="F88" s="8" t="str">
        <f t="shared" si="15"/>
        <v/>
      </c>
      <c r="G88" s="8" t="str">
        <f t="shared" si="9"/>
        <v/>
      </c>
      <c r="H88" s="8" t="str">
        <f t="shared" si="17"/>
        <v/>
      </c>
      <c r="I88" s="8" t="str">
        <f t="shared" si="16"/>
        <v/>
      </c>
    </row>
    <row r="89" spans="1:9">
      <c r="A89" s="6" t="str">
        <f t="shared" si="10"/>
        <v/>
      </c>
      <c r="B89" s="6" t="str">
        <f t="shared" si="11"/>
        <v/>
      </c>
      <c r="C89" s="8" t="str">
        <f t="shared" si="12"/>
        <v/>
      </c>
      <c r="D89" s="72" t="str">
        <f t="shared" si="13"/>
        <v/>
      </c>
      <c r="E89" s="8" t="str">
        <f t="shared" si="14"/>
        <v/>
      </c>
      <c r="F89" s="8" t="str">
        <f t="shared" si="15"/>
        <v/>
      </c>
      <c r="G89" s="8" t="str">
        <f t="shared" si="9"/>
        <v/>
      </c>
      <c r="H89" s="8" t="str">
        <f t="shared" si="17"/>
        <v/>
      </c>
      <c r="I89" s="8" t="str">
        <f t="shared" si="16"/>
        <v/>
      </c>
    </row>
    <row r="90" spans="1:9">
      <c r="A90" s="6" t="str">
        <f t="shared" si="10"/>
        <v/>
      </c>
      <c r="B90" s="6" t="str">
        <f t="shared" si="11"/>
        <v/>
      </c>
      <c r="C90" s="8" t="str">
        <f t="shared" si="12"/>
        <v/>
      </c>
      <c r="D90" s="72" t="str">
        <f t="shared" si="13"/>
        <v/>
      </c>
      <c r="E90" s="8" t="str">
        <f t="shared" si="14"/>
        <v/>
      </c>
      <c r="F90" s="8" t="str">
        <f t="shared" si="15"/>
        <v/>
      </c>
      <c r="G90" s="8" t="str">
        <f t="shared" si="9"/>
        <v/>
      </c>
      <c r="H90" s="8" t="str">
        <f t="shared" si="17"/>
        <v/>
      </c>
      <c r="I90" s="8" t="str">
        <f t="shared" si="16"/>
        <v/>
      </c>
    </row>
    <row r="91" spans="1:9">
      <c r="A91" s="6" t="str">
        <f t="shared" si="10"/>
        <v/>
      </c>
      <c r="B91" s="6" t="str">
        <f t="shared" si="11"/>
        <v/>
      </c>
      <c r="C91" s="8" t="str">
        <f t="shared" si="12"/>
        <v/>
      </c>
      <c r="D91" s="72" t="str">
        <f t="shared" si="13"/>
        <v/>
      </c>
      <c r="E91" s="8" t="str">
        <f t="shared" si="14"/>
        <v/>
      </c>
      <c r="F91" s="8" t="str">
        <f t="shared" si="15"/>
        <v/>
      </c>
      <c r="G91" s="8" t="str">
        <f t="shared" si="9"/>
        <v/>
      </c>
      <c r="H91" s="8" t="str">
        <f t="shared" si="17"/>
        <v/>
      </c>
      <c r="I91" s="8" t="str">
        <f t="shared" si="16"/>
        <v/>
      </c>
    </row>
    <row r="92" spans="1:9">
      <c r="A92" s="6" t="str">
        <f t="shared" si="10"/>
        <v/>
      </c>
      <c r="B92" s="6" t="str">
        <f t="shared" si="11"/>
        <v/>
      </c>
      <c r="C92" s="8" t="str">
        <f t="shared" si="12"/>
        <v/>
      </c>
      <c r="D92" s="72" t="str">
        <f t="shared" si="13"/>
        <v/>
      </c>
      <c r="E92" s="8" t="str">
        <f t="shared" si="14"/>
        <v/>
      </c>
      <c r="F92" s="8" t="str">
        <f t="shared" si="15"/>
        <v/>
      </c>
      <c r="G92" s="8" t="str">
        <f t="shared" si="9"/>
        <v/>
      </c>
      <c r="H92" s="8" t="str">
        <f t="shared" si="17"/>
        <v/>
      </c>
      <c r="I92" s="8" t="str">
        <f t="shared" si="16"/>
        <v/>
      </c>
    </row>
    <row r="93" spans="1:9">
      <c r="A93" s="6" t="str">
        <f t="shared" si="10"/>
        <v/>
      </c>
      <c r="B93" s="6" t="str">
        <f t="shared" si="11"/>
        <v/>
      </c>
      <c r="C93" s="8" t="str">
        <f t="shared" si="12"/>
        <v/>
      </c>
      <c r="D93" s="72" t="str">
        <f t="shared" si="13"/>
        <v/>
      </c>
      <c r="E93" s="8" t="str">
        <f t="shared" si="14"/>
        <v/>
      </c>
      <c r="F93" s="8" t="str">
        <f t="shared" si="15"/>
        <v/>
      </c>
      <c r="G93" s="8" t="str">
        <f t="shared" si="9"/>
        <v/>
      </c>
      <c r="H93" s="8" t="str">
        <f t="shared" si="17"/>
        <v/>
      </c>
      <c r="I93" s="8" t="str">
        <f t="shared" si="16"/>
        <v/>
      </c>
    </row>
    <row r="94" spans="1:9">
      <c r="A94" s="6" t="str">
        <f t="shared" si="10"/>
        <v/>
      </c>
      <c r="B94" s="6" t="str">
        <f t="shared" si="11"/>
        <v/>
      </c>
      <c r="C94" s="8" t="str">
        <f t="shared" si="12"/>
        <v/>
      </c>
      <c r="D94" s="72" t="str">
        <f t="shared" si="13"/>
        <v/>
      </c>
      <c r="E94" s="8" t="str">
        <f t="shared" si="14"/>
        <v/>
      </c>
      <c r="F94" s="8" t="str">
        <f t="shared" si="15"/>
        <v/>
      </c>
      <c r="G94" s="8" t="str">
        <f t="shared" si="9"/>
        <v/>
      </c>
      <c r="H94" s="8" t="str">
        <f t="shared" si="17"/>
        <v/>
      </c>
      <c r="I94" s="8" t="str">
        <f t="shared" si="16"/>
        <v/>
      </c>
    </row>
    <row r="95" spans="1:9">
      <c r="A95" s="6" t="str">
        <f t="shared" si="10"/>
        <v/>
      </c>
      <c r="B95" s="6" t="str">
        <f t="shared" si="11"/>
        <v/>
      </c>
      <c r="C95" s="8" t="str">
        <f t="shared" si="12"/>
        <v/>
      </c>
      <c r="D95" s="72" t="str">
        <f t="shared" si="13"/>
        <v/>
      </c>
      <c r="E95" s="8" t="str">
        <f t="shared" si="14"/>
        <v/>
      </c>
      <c r="F95" s="8" t="str">
        <f t="shared" si="15"/>
        <v/>
      </c>
      <c r="G95" s="8" t="str">
        <f t="shared" si="9"/>
        <v/>
      </c>
      <c r="H95" s="8" t="str">
        <f t="shared" si="17"/>
        <v/>
      </c>
      <c r="I95" s="8" t="str">
        <f t="shared" si="16"/>
        <v/>
      </c>
    </row>
    <row r="96" spans="1:9">
      <c r="A96" s="6" t="str">
        <f t="shared" si="10"/>
        <v/>
      </c>
      <c r="B96" s="6" t="str">
        <f t="shared" si="11"/>
        <v/>
      </c>
      <c r="C96" s="8" t="str">
        <f t="shared" si="12"/>
        <v/>
      </c>
      <c r="D96" s="72" t="str">
        <f t="shared" si="13"/>
        <v/>
      </c>
      <c r="E96" s="8" t="str">
        <f t="shared" si="14"/>
        <v/>
      </c>
      <c r="F96" s="8" t="str">
        <f t="shared" si="15"/>
        <v/>
      </c>
      <c r="G96" s="8" t="str">
        <f t="shared" si="9"/>
        <v/>
      </c>
      <c r="H96" s="8" t="str">
        <f t="shared" si="17"/>
        <v/>
      </c>
      <c r="I96" s="8" t="str">
        <f t="shared" si="16"/>
        <v/>
      </c>
    </row>
    <row r="97" spans="1:9">
      <c r="A97" s="6" t="str">
        <f t="shared" si="10"/>
        <v/>
      </c>
      <c r="B97" s="6" t="str">
        <f t="shared" si="11"/>
        <v/>
      </c>
      <c r="C97" s="8" t="str">
        <f t="shared" si="12"/>
        <v/>
      </c>
      <c r="D97" s="72" t="str">
        <f t="shared" si="13"/>
        <v/>
      </c>
      <c r="E97" s="8" t="str">
        <f t="shared" si="14"/>
        <v/>
      </c>
      <c r="F97" s="8" t="str">
        <f t="shared" si="15"/>
        <v/>
      </c>
      <c r="G97" s="8" t="str">
        <f t="shared" si="9"/>
        <v/>
      </c>
      <c r="H97" s="8" t="str">
        <f t="shared" si="17"/>
        <v/>
      </c>
      <c r="I97" s="8" t="str">
        <f t="shared" si="16"/>
        <v/>
      </c>
    </row>
    <row r="98" spans="1:9">
      <c r="A98" s="6" t="str">
        <f t="shared" si="10"/>
        <v/>
      </c>
      <c r="B98" s="6" t="str">
        <f t="shared" si="11"/>
        <v/>
      </c>
      <c r="C98" s="8" t="str">
        <f t="shared" si="12"/>
        <v/>
      </c>
      <c r="D98" s="72" t="str">
        <f t="shared" si="13"/>
        <v/>
      </c>
      <c r="E98" s="8" t="str">
        <f t="shared" si="14"/>
        <v/>
      </c>
      <c r="F98" s="8" t="str">
        <f t="shared" si="15"/>
        <v/>
      </c>
      <c r="G98" s="8" t="str">
        <f t="shared" si="9"/>
        <v/>
      </c>
      <c r="H98" s="8" t="str">
        <f t="shared" si="17"/>
        <v/>
      </c>
      <c r="I98" s="8" t="str">
        <f t="shared" si="16"/>
        <v/>
      </c>
    </row>
    <row r="99" spans="1:9">
      <c r="A99" s="6" t="str">
        <f t="shared" si="10"/>
        <v/>
      </c>
      <c r="B99" s="6" t="str">
        <f t="shared" si="11"/>
        <v/>
      </c>
      <c r="C99" s="8" t="str">
        <f t="shared" si="12"/>
        <v/>
      </c>
      <c r="D99" s="72" t="str">
        <f t="shared" si="13"/>
        <v/>
      </c>
      <c r="E99" s="8" t="str">
        <f t="shared" si="14"/>
        <v/>
      </c>
      <c r="F99" s="8" t="str">
        <f t="shared" si="15"/>
        <v/>
      </c>
      <c r="G99" s="8" t="str">
        <f t="shared" si="9"/>
        <v/>
      </c>
      <c r="H99" s="8" t="str">
        <f t="shared" si="17"/>
        <v/>
      </c>
      <c r="I99" s="8" t="str">
        <f t="shared" si="16"/>
        <v/>
      </c>
    </row>
    <row r="100" spans="1:9">
      <c r="A100" s="6" t="str">
        <f t="shared" si="10"/>
        <v/>
      </c>
      <c r="B100" s="6" t="str">
        <f t="shared" si="11"/>
        <v/>
      </c>
      <c r="C100" s="8" t="str">
        <f t="shared" si="12"/>
        <v/>
      </c>
      <c r="D100" s="72" t="str">
        <f t="shared" si="13"/>
        <v/>
      </c>
      <c r="E100" s="8" t="str">
        <f t="shared" si="14"/>
        <v/>
      </c>
      <c r="F100" s="8" t="str">
        <f t="shared" si="15"/>
        <v/>
      </c>
      <c r="G100" s="8" t="str">
        <f t="shared" si="9"/>
        <v/>
      </c>
      <c r="H100" s="8" t="str">
        <f t="shared" si="17"/>
        <v/>
      </c>
      <c r="I100" s="8" t="str">
        <f t="shared" si="16"/>
        <v/>
      </c>
    </row>
    <row r="101" spans="1:9">
      <c r="A101" s="6" t="str">
        <f t="shared" si="10"/>
        <v/>
      </c>
      <c r="B101" s="6" t="str">
        <f t="shared" si="11"/>
        <v/>
      </c>
      <c r="C101" s="8" t="str">
        <f t="shared" si="12"/>
        <v/>
      </c>
      <c r="D101" s="72" t="str">
        <f t="shared" si="13"/>
        <v/>
      </c>
      <c r="E101" s="8" t="str">
        <f t="shared" si="14"/>
        <v/>
      </c>
      <c r="F101" s="8" t="str">
        <f t="shared" si="15"/>
        <v/>
      </c>
      <c r="G101" s="8" t="str">
        <f t="shared" si="9"/>
        <v/>
      </c>
      <c r="H101" s="8" t="str">
        <f t="shared" si="17"/>
        <v/>
      </c>
      <c r="I101" s="8" t="str">
        <f t="shared" si="16"/>
        <v/>
      </c>
    </row>
    <row r="102" spans="1:9">
      <c r="A102" s="6" t="str">
        <f t="shared" si="10"/>
        <v/>
      </c>
      <c r="B102" s="6" t="str">
        <f t="shared" si="11"/>
        <v/>
      </c>
      <c r="C102" s="8" t="str">
        <f t="shared" si="12"/>
        <v/>
      </c>
      <c r="D102" s="72" t="str">
        <f t="shared" si="13"/>
        <v/>
      </c>
      <c r="E102" s="8" t="str">
        <f t="shared" si="14"/>
        <v/>
      </c>
      <c r="F102" s="8" t="str">
        <f t="shared" si="15"/>
        <v/>
      </c>
      <c r="G102" s="8" t="str">
        <f t="shared" si="9"/>
        <v/>
      </c>
      <c r="H102" s="8" t="str">
        <f t="shared" si="17"/>
        <v/>
      </c>
      <c r="I102" s="8" t="str">
        <f t="shared" si="16"/>
        <v/>
      </c>
    </row>
    <row r="103" spans="1:9">
      <c r="A103" s="6" t="str">
        <f t="shared" si="10"/>
        <v/>
      </c>
      <c r="B103" s="6" t="str">
        <f t="shared" si="11"/>
        <v/>
      </c>
      <c r="C103" s="8" t="str">
        <f t="shared" si="12"/>
        <v/>
      </c>
      <c r="D103" s="72" t="str">
        <f t="shared" si="13"/>
        <v/>
      </c>
      <c r="E103" s="8" t="str">
        <f t="shared" si="14"/>
        <v/>
      </c>
      <c r="F103" s="8" t="str">
        <f t="shared" si="15"/>
        <v/>
      </c>
      <c r="G103" s="8" t="str">
        <f t="shared" si="9"/>
        <v/>
      </c>
      <c r="H103" s="8" t="str">
        <f t="shared" si="17"/>
        <v/>
      </c>
      <c r="I103" s="8" t="str">
        <f t="shared" si="16"/>
        <v/>
      </c>
    </row>
    <row r="104" spans="1:9">
      <c r="A104" s="6" t="str">
        <f t="shared" si="10"/>
        <v/>
      </c>
      <c r="B104" s="6" t="str">
        <f t="shared" si="11"/>
        <v/>
      </c>
      <c r="C104" s="8" t="str">
        <f t="shared" si="12"/>
        <v/>
      </c>
      <c r="D104" s="72" t="str">
        <f t="shared" si="13"/>
        <v/>
      </c>
      <c r="E104" s="8" t="str">
        <f t="shared" si="14"/>
        <v/>
      </c>
      <c r="F104" s="8" t="str">
        <f t="shared" si="15"/>
        <v/>
      </c>
      <c r="G104" s="8" t="str">
        <f t="shared" si="9"/>
        <v/>
      </c>
      <c r="H104" s="8" t="str">
        <f t="shared" si="17"/>
        <v/>
      </c>
      <c r="I104" s="8" t="str">
        <f t="shared" si="16"/>
        <v/>
      </c>
    </row>
    <row r="105" spans="1:9">
      <c r="A105" s="6" t="str">
        <f t="shared" si="10"/>
        <v/>
      </c>
      <c r="B105" s="6" t="str">
        <f t="shared" si="11"/>
        <v/>
      </c>
      <c r="C105" s="8" t="str">
        <f t="shared" si="12"/>
        <v/>
      </c>
      <c r="D105" s="72" t="str">
        <f t="shared" si="13"/>
        <v/>
      </c>
      <c r="E105" s="8" t="str">
        <f t="shared" si="14"/>
        <v/>
      </c>
      <c r="F105" s="8" t="str">
        <f t="shared" si="15"/>
        <v/>
      </c>
      <c r="G105" s="8" t="str">
        <f t="shared" si="9"/>
        <v/>
      </c>
      <c r="H105" s="8" t="str">
        <f t="shared" si="17"/>
        <v/>
      </c>
      <c r="I105" s="8" t="str">
        <f t="shared" si="16"/>
        <v/>
      </c>
    </row>
    <row r="106" spans="1:9">
      <c r="A106" s="6" t="str">
        <f t="shared" si="10"/>
        <v/>
      </c>
      <c r="B106" s="6" t="str">
        <f t="shared" si="11"/>
        <v/>
      </c>
      <c r="C106" s="8" t="str">
        <f t="shared" si="12"/>
        <v/>
      </c>
      <c r="D106" s="72" t="str">
        <f t="shared" si="13"/>
        <v/>
      </c>
      <c r="E106" s="8" t="str">
        <f t="shared" si="14"/>
        <v/>
      </c>
      <c r="F106" s="8" t="str">
        <f t="shared" si="15"/>
        <v/>
      </c>
      <c r="G106" s="8" t="str">
        <f t="shared" si="9"/>
        <v/>
      </c>
      <c r="H106" s="8" t="str">
        <f t="shared" si="17"/>
        <v/>
      </c>
      <c r="I106" s="8" t="str">
        <f t="shared" si="16"/>
        <v/>
      </c>
    </row>
    <row r="107" spans="1:9">
      <c r="A107" s="6" t="str">
        <f t="shared" si="10"/>
        <v/>
      </c>
      <c r="B107" s="6" t="str">
        <f t="shared" si="11"/>
        <v/>
      </c>
      <c r="C107" s="8" t="str">
        <f t="shared" si="12"/>
        <v/>
      </c>
      <c r="D107" s="72" t="str">
        <f t="shared" si="13"/>
        <v/>
      </c>
      <c r="E107" s="8" t="str">
        <f t="shared" si="14"/>
        <v/>
      </c>
      <c r="F107" s="8" t="str">
        <f t="shared" si="15"/>
        <v/>
      </c>
      <c r="G107" s="8" t="str">
        <f t="shared" si="9"/>
        <v/>
      </c>
      <c r="H107" s="8" t="str">
        <f t="shared" si="17"/>
        <v/>
      </c>
      <c r="I107" s="8" t="str">
        <f t="shared" si="16"/>
        <v/>
      </c>
    </row>
    <row r="108" spans="1:9">
      <c r="A108" s="6" t="str">
        <f t="shared" si="10"/>
        <v/>
      </c>
      <c r="B108" s="6" t="str">
        <f t="shared" si="11"/>
        <v/>
      </c>
      <c r="C108" s="8" t="str">
        <f t="shared" si="12"/>
        <v/>
      </c>
      <c r="D108" s="72" t="str">
        <f t="shared" si="13"/>
        <v/>
      </c>
      <c r="E108" s="8" t="str">
        <f t="shared" si="14"/>
        <v/>
      </c>
      <c r="F108" s="8" t="str">
        <f t="shared" si="15"/>
        <v/>
      </c>
      <c r="G108" s="8" t="str">
        <f t="shared" si="9"/>
        <v/>
      </c>
      <c r="H108" s="8" t="str">
        <f t="shared" si="17"/>
        <v/>
      </c>
      <c r="I108" s="8" t="str">
        <f t="shared" si="16"/>
        <v/>
      </c>
    </row>
    <row r="109" spans="1:9">
      <c r="A109" s="6" t="str">
        <f t="shared" si="10"/>
        <v/>
      </c>
      <c r="B109" s="6" t="str">
        <f t="shared" si="11"/>
        <v/>
      </c>
      <c r="C109" s="8" t="str">
        <f t="shared" si="12"/>
        <v/>
      </c>
      <c r="D109" s="72" t="str">
        <f t="shared" si="13"/>
        <v/>
      </c>
      <c r="E109" s="8" t="str">
        <f t="shared" si="14"/>
        <v/>
      </c>
      <c r="F109" s="8" t="str">
        <f t="shared" si="15"/>
        <v/>
      </c>
      <c r="G109" s="8" t="str">
        <f t="shared" si="9"/>
        <v/>
      </c>
      <c r="H109" s="8" t="str">
        <f t="shared" si="17"/>
        <v/>
      </c>
      <c r="I109" s="8" t="str">
        <f t="shared" si="16"/>
        <v/>
      </c>
    </row>
    <row r="110" spans="1:9">
      <c r="A110" s="6" t="str">
        <f t="shared" si="10"/>
        <v/>
      </c>
      <c r="B110" s="6" t="str">
        <f t="shared" si="11"/>
        <v/>
      </c>
      <c r="C110" s="8" t="str">
        <f t="shared" si="12"/>
        <v/>
      </c>
      <c r="D110" s="72" t="str">
        <f t="shared" si="13"/>
        <v/>
      </c>
      <c r="E110" s="8" t="str">
        <f t="shared" si="14"/>
        <v/>
      </c>
      <c r="F110" s="8" t="str">
        <f t="shared" si="15"/>
        <v/>
      </c>
      <c r="G110" s="8" t="str">
        <f t="shared" si="9"/>
        <v/>
      </c>
      <c r="H110" s="8" t="str">
        <f t="shared" si="17"/>
        <v/>
      </c>
      <c r="I110" s="8" t="str">
        <f t="shared" si="16"/>
        <v/>
      </c>
    </row>
    <row r="111" spans="1:9">
      <c r="A111" s="6" t="str">
        <f t="shared" si="10"/>
        <v/>
      </c>
      <c r="B111" s="6" t="str">
        <f t="shared" si="11"/>
        <v/>
      </c>
      <c r="C111" s="8" t="str">
        <f t="shared" si="12"/>
        <v/>
      </c>
      <c r="D111" s="72" t="str">
        <f t="shared" si="13"/>
        <v/>
      </c>
      <c r="E111" s="8" t="str">
        <f t="shared" si="14"/>
        <v/>
      </c>
      <c r="F111" s="8" t="str">
        <f t="shared" si="15"/>
        <v/>
      </c>
      <c r="G111" s="8" t="str">
        <f t="shared" si="9"/>
        <v/>
      </c>
      <c r="H111" s="8" t="str">
        <f t="shared" si="17"/>
        <v/>
      </c>
      <c r="I111" s="8" t="str">
        <f t="shared" si="16"/>
        <v/>
      </c>
    </row>
    <row r="112" spans="1:9">
      <c r="A112" s="6" t="str">
        <f t="shared" si="10"/>
        <v/>
      </c>
      <c r="B112" s="6" t="str">
        <f t="shared" si="11"/>
        <v/>
      </c>
      <c r="C112" s="8" t="str">
        <f t="shared" si="12"/>
        <v/>
      </c>
      <c r="D112" s="72" t="str">
        <f t="shared" si="13"/>
        <v/>
      </c>
      <c r="E112" s="8" t="str">
        <f t="shared" si="14"/>
        <v/>
      </c>
      <c r="F112" s="8" t="str">
        <f t="shared" si="15"/>
        <v/>
      </c>
      <c r="G112" s="8" t="str">
        <f t="shared" si="9"/>
        <v/>
      </c>
      <c r="H112" s="8" t="str">
        <f t="shared" si="17"/>
        <v/>
      </c>
      <c r="I112" s="8" t="str">
        <f t="shared" si="16"/>
        <v/>
      </c>
    </row>
    <row r="113" spans="1:9">
      <c r="A113" s="6" t="str">
        <f t="shared" si="10"/>
        <v/>
      </c>
      <c r="B113" s="6" t="str">
        <f t="shared" si="11"/>
        <v/>
      </c>
      <c r="C113" s="8" t="str">
        <f t="shared" si="12"/>
        <v/>
      </c>
      <c r="D113" s="72" t="str">
        <f t="shared" si="13"/>
        <v/>
      </c>
      <c r="E113" s="8" t="str">
        <f t="shared" si="14"/>
        <v/>
      </c>
      <c r="F113" s="8" t="str">
        <f t="shared" si="15"/>
        <v/>
      </c>
      <c r="G113" s="8" t="str">
        <f t="shared" si="9"/>
        <v/>
      </c>
      <c r="H113" s="8" t="str">
        <f t="shared" si="17"/>
        <v/>
      </c>
      <c r="I113" s="8" t="str">
        <f t="shared" si="16"/>
        <v/>
      </c>
    </row>
    <row r="114" spans="1:9">
      <c r="A114" s="6" t="str">
        <f t="shared" si="10"/>
        <v/>
      </c>
      <c r="B114" s="6" t="str">
        <f t="shared" si="11"/>
        <v/>
      </c>
      <c r="C114" s="8" t="str">
        <f t="shared" si="12"/>
        <v/>
      </c>
      <c r="D114" s="72" t="str">
        <f t="shared" si="13"/>
        <v/>
      </c>
      <c r="E114" s="8" t="str">
        <f t="shared" si="14"/>
        <v/>
      </c>
      <c r="F114" s="8" t="str">
        <f t="shared" si="15"/>
        <v/>
      </c>
      <c r="G114" s="8" t="str">
        <f t="shared" si="9"/>
        <v/>
      </c>
      <c r="H114" s="8" t="str">
        <f t="shared" si="17"/>
        <v/>
      </c>
      <c r="I114" s="8" t="str">
        <f t="shared" si="16"/>
        <v/>
      </c>
    </row>
    <row r="115" spans="1:9">
      <c r="A115" s="6" t="str">
        <f t="shared" si="10"/>
        <v/>
      </c>
      <c r="B115" s="6" t="str">
        <f t="shared" si="11"/>
        <v/>
      </c>
      <c r="C115" s="8" t="str">
        <f t="shared" si="12"/>
        <v/>
      </c>
      <c r="D115" s="72" t="str">
        <f t="shared" si="13"/>
        <v/>
      </c>
      <c r="E115" s="8" t="str">
        <f t="shared" si="14"/>
        <v/>
      </c>
      <c r="F115" s="8" t="str">
        <f t="shared" si="15"/>
        <v/>
      </c>
      <c r="G115" s="8" t="str">
        <f t="shared" si="9"/>
        <v/>
      </c>
      <c r="H115" s="8" t="str">
        <f t="shared" si="17"/>
        <v/>
      </c>
      <c r="I115" s="8" t="str">
        <f t="shared" si="16"/>
        <v/>
      </c>
    </row>
    <row r="116" spans="1:9">
      <c r="A116" s="6" t="str">
        <f t="shared" si="10"/>
        <v/>
      </c>
      <c r="B116" s="6" t="str">
        <f t="shared" si="11"/>
        <v/>
      </c>
      <c r="C116" s="8" t="str">
        <f t="shared" si="12"/>
        <v/>
      </c>
      <c r="D116" s="72" t="str">
        <f t="shared" si="13"/>
        <v/>
      </c>
      <c r="E116" s="8" t="str">
        <f t="shared" si="14"/>
        <v/>
      </c>
      <c r="F116" s="8" t="str">
        <f t="shared" si="15"/>
        <v/>
      </c>
      <c r="G116" s="8" t="str">
        <f t="shared" si="9"/>
        <v/>
      </c>
      <c r="H116" s="8" t="str">
        <f t="shared" si="17"/>
        <v/>
      </c>
      <c r="I116" s="8" t="str">
        <f t="shared" si="16"/>
        <v/>
      </c>
    </row>
    <row r="117" spans="1:9">
      <c r="A117" s="6" t="str">
        <f t="shared" si="10"/>
        <v/>
      </c>
      <c r="B117" s="6" t="str">
        <f t="shared" si="11"/>
        <v/>
      </c>
      <c r="C117" s="8" t="str">
        <f t="shared" si="12"/>
        <v/>
      </c>
      <c r="D117" s="72" t="str">
        <f t="shared" si="13"/>
        <v/>
      </c>
      <c r="E117" s="8" t="str">
        <f t="shared" si="14"/>
        <v/>
      </c>
      <c r="F117" s="8" t="str">
        <f t="shared" si="15"/>
        <v/>
      </c>
      <c r="G117" s="8" t="str">
        <f t="shared" si="9"/>
        <v/>
      </c>
      <c r="H117" s="8" t="str">
        <f t="shared" si="17"/>
        <v/>
      </c>
      <c r="I117" s="8" t="str">
        <f t="shared" si="16"/>
        <v/>
      </c>
    </row>
    <row r="118" spans="1:9">
      <c r="A118" s="6" t="str">
        <f t="shared" si="10"/>
        <v/>
      </c>
      <c r="B118" s="6" t="str">
        <f t="shared" si="11"/>
        <v/>
      </c>
      <c r="C118" s="8" t="str">
        <f t="shared" si="12"/>
        <v/>
      </c>
      <c r="D118" s="72" t="str">
        <f t="shared" si="13"/>
        <v/>
      </c>
      <c r="E118" s="8" t="str">
        <f t="shared" si="14"/>
        <v/>
      </c>
      <c r="F118" s="8" t="str">
        <f t="shared" si="15"/>
        <v/>
      </c>
      <c r="G118" s="8" t="str">
        <f t="shared" si="9"/>
        <v/>
      </c>
      <c r="H118" s="8" t="str">
        <f t="shared" si="17"/>
        <v/>
      </c>
      <c r="I118" s="8" t="str">
        <f t="shared" si="16"/>
        <v/>
      </c>
    </row>
    <row r="119" spans="1:9">
      <c r="A119" s="6" t="str">
        <f t="shared" si="10"/>
        <v/>
      </c>
      <c r="B119" s="6" t="str">
        <f t="shared" si="11"/>
        <v/>
      </c>
      <c r="C119" s="8" t="str">
        <f t="shared" si="12"/>
        <v/>
      </c>
      <c r="D119" s="72" t="str">
        <f t="shared" si="13"/>
        <v/>
      </c>
      <c r="E119" s="8" t="str">
        <f t="shared" si="14"/>
        <v/>
      </c>
      <c r="F119" s="8" t="str">
        <f t="shared" si="15"/>
        <v/>
      </c>
      <c r="G119" s="8" t="str">
        <f t="shared" si="9"/>
        <v/>
      </c>
      <c r="H119" s="8" t="str">
        <f t="shared" si="17"/>
        <v/>
      </c>
      <c r="I119" s="8" t="str">
        <f t="shared" si="16"/>
        <v/>
      </c>
    </row>
    <row r="120" spans="1:9">
      <c r="A120" s="6" t="str">
        <f t="shared" si="10"/>
        <v/>
      </c>
      <c r="B120" s="6" t="str">
        <f t="shared" si="11"/>
        <v/>
      </c>
      <c r="C120" s="8" t="str">
        <f t="shared" si="12"/>
        <v/>
      </c>
      <c r="D120" s="72" t="str">
        <f t="shared" si="13"/>
        <v/>
      </c>
      <c r="E120" s="8" t="str">
        <f t="shared" si="14"/>
        <v/>
      </c>
      <c r="F120" s="8" t="str">
        <f t="shared" si="15"/>
        <v/>
      </c>
      <c r="G120" s="8" t="str">
        <f t="shared" si="9"/>
        <v/>
      </c>
      <c r="H120" s="8" t="str">
        <f t="shared" si="17"/>
        <v/>
      </c>
      <c r="I120" s="8" t="str">
        <f t="shared" si="16"/>
        <v/>
      </c>
    </row>
    <row r="121" spans="1:9">
      <c r="A121" s="6" t="str">
        <f t="shared" si="10"/>
        <v/>
      </c>
      <c r="B121" s="6" t="str">
        <f t="shared" si="11"/>
        <v/>
      </c>
      <c r="C121" s="8" t="str">
        <f t="shared" si="12"/>
        <v/>
      </c>
      <c r="D121" s="72" t="str">
        <f t="shared" si="13"/>
        <v/>
      </c>
      <c r="E121" s="8" t="str">
        <f t="shared" si="14"/>
        <v/>
      </c>
      <c r="F121" s="8" t="str">
        <f t="shared" si="15"/>
        <v/>
      </c>
      <c r="G121" s="8" t="str">
        <f t="shared" si="9"/>
        <v/>
      </c>
      <c r="H121" s="8" t="str">
        <f t="shared" si="17"/>
        <v/>
      </c>
      <c r="I121" s="8" t="str">
        <f t="shared" si="16"/>
        <v/>
      </c>
    </row>
    <row r="122" spans="1:9">
      <c r="A122" s="6" t="str">
        <f t="shared" si="10"/>
        <v/>
      </c>
      <c r="B122" s="6" t="str">
        <f t="shared" si="11"/>
        <v/>
      </c>
      <c r="C122" s="8" t="str">
        <f t="shared" si="12"/>
        <v/>
      </c>
      <c r="D122" s="72" t="str">
        <f t="shared" si="13"/>
        <v/>
      </c>
      <c r="E122" s="8" t="str">
        <f t="shared" si="14"/>
        <v/>
      </c>
      <c r="F122" s="8" t="str">
        <f t="shared" si="15"/>
        <v/>
      </c>
      <c r="G122" s="8" t="str">
        <f t="shared" si="9"/>
        <v/>
      </c>
      <c r="H122" s="8" t="str">
        <f t="shared" si="17"/>
        <v/>
      </c>
      <c r="I122" s="8" t="str">
        <f t="shared" si="16"/>
        <v/>
      </c>
    </row>
    <row r="123" spans="1:9">
      <c r="A123" s="6" t="str">
        <f t="shared" si="10"/>
        <v/>
      </c>
      <c r="B123" s="6" t="str">
        <f t="shared" si="11"/>
        <v/>
      </c>
      <c r="C123" s="8" t="str">
        <f t="shared" si="12"/>
        <v/>
      </c>
      <c r="D123" s="72" t="str">
        <f t="shared" si="13"/>
        <v/>
      </c>
      <c r="E123" s="8" t="str">
        <f t="shared" si="14"/>
        <v/>
      </c>
      <c r="F123" s="8" t="str">
        <f t="shared" si="15"/>
        <v/>
      </c>
      <c r="G123" s="8" t="str">
        <f t="shared" si="9"/>
        <v/>
      </c>
      <c r="H123" s="8" t="str">
        <f t="shared" si="17"/>
        <v/>
      </c>
      <c r="I123" s="8" t="str">
        <f t="shared" si="16"/>
        <v/>
      </c>
    </row>
    <row r="124" spans="1:9">
      <c r="A124" s="6" t="str">
        <f t="shared" si="10"/>
        <v/>
      </c>
      <c r="B124" s="6" t="str">
        <f t="shared" si="11"/>
        <v/>
      </c>
      <c r="C124" s="8" t="str">
        <f t="shared" si="12"/>
        <v/>
      </c>
      <c r="D124" s="72" t="str">
        <f t="shared" si="13"/>
        <v/>
      </c>
      <c r="E124" s="8" t="str">
        <f t="shared" si="14"/>
        <v/>
      </c>
      <c r="F124" s="8" t="str">
        <f t="shared" si="15"/>
        <v/>
      </c>
      <c r="G124" s="8" t="str">
        <f t="shared" si="9"/>
        <v/>
      </c>
      <c r="H124" s="8" t="str">
        <f t="shared" si="17"/>
        <v/>
      </c>
      <c r="I124" s="8" t="str">
        <f t="shared" si="16"/>
        <v/>
      </c>
    </row>
    <row r="125" spans="1:9">
      <c r="A125" s="6" t="str">
        <f t="shared" si="10"/>
        <v/>
      </c>
      <c r="B125" s="6" t="str">
        <f t="shared" si="11"/>
        <v/>
      </c>
      <c r="C125" s="8" t="str">
        <f t="shared" si="12"/>
        <v/>
      </c>
      <c r="D125" s="72" t="str">
        <f t="shared" si="13"/>
        <v/>
      </c>
      <c r="E125" s="8" t="str">
        <f t="shared" si="14"/>
        <v/>
      </c>
      <c r="F125" s="8" t="str">
        <f t="shared" si="15"/>
        <v/>
      </c>
      <c r="G125" s="8" t="str">
        <f t="shared" si="9"/>
        <v/>
      </c>
      <c r="H125" s="8" t="str">
        <f t="shared" si="17"/>
        <v/>
      </c>
      <c r="I125" s="8" t="str">
        <f t="shared" si="16"/>
        <v/>
      </c>
    </row>
    <row r="126" spans="1:9">
      <c r="A126" s="6" t="str">
        <f t="shared" si="10"/>
        <v/>
      </c>
      <c r="B126" s="6" t="str">
        <f t="shared" si="11"/>
        <v/>
      </c>
      <c r="C126" s="8" t="str">
        <f t="shared" si="12"/>
        <v/>
      </c>
      <c r="D126" s="72" t="str">
        <f t="shared" si="13"/>
        <v/>
      </c>
      <c r="E126" s="8" t="str">
        <f t="shared" si="14"/>
        <v/>
      </c>
      <c r="F126" s="8" t="str">
        <f t="shared" si="15"/>
        <v/>
      </c>
      <c r="G126" s="8" t="str">
        <f t="shared" si="9"/>
        <v/>
      </c>
      <c r="H126" s="8" t="str">
        <f t="shared" si="17"/>
        <v/>
      </c>
      <c r="I126" s="8" t="str">
        <f t="shared" si="16"/>
        <v/>
      </c>
    </row>
    <row r="127" spans="1:9">
      <c r="A127" s="6" t="str">
        <f t="shared" si="10"/>
        <v/>
      </c>
      <c r="B127" s="6" t="str">
        <f t="shared" si="11"/>
        <v/>
      </c>
      <c r="C127" s="8" t="str">
        <f t="shared" si="12"/>
        <v/>
      </c>
      <c r="D127" s="72" t="str">
        <f t="shared" si="13"/>
        <v/>
      </c>
      <c r="E127" s="8" t="str">
        <f t="shared" si="14"/>
        <v/>
      </c>
      <c r="F127" s="8" t="str">
        <f t="shared" si="15"/>
        <v/>
      </c>
      <c r="G127" s="8" t="str">
        <f t="shared" si="9"/>
        <v/>
      </c>
      <c r="H127" s="8" t="str">
        <f t="shared" si="17"/>
        <v/>
      </c>
      <c r="I127" s="8" t="str">
        <f t="shared" si="16"/>
        <v/>
      </c>
    </row>
    <row r="128" spans="1:9">
      <c r="A128" s="6" t="str">
        <f t="shared" si="10"/>
        <v/>
      </c>
      <c r="B128" s="6" t="str">
        <f t="shared" si="11"/>
        <v/>
      </c>
      <c r="C128" s="8" t="str">
        <f t="shared" si="12"/>
        <v/>
      </c>
      <c r="D128" s="72" t="str">
        <f t="shared" si="13"/>
        <v/>
      </c>
      <c r="E128" s="8" t="str">
        <f t="shared" si="14"/>
        <v/>
      </c>
      <c r="F128" s="8" t="str">
        <f t="shared" si="15"/>
        <v/>
      </c>
      <c r="G128" s="8" t="str">
        <f t="shared" si="9"/>
        <v/>
      </c>
      <c r="H128" s="8" t="str">
        <f t="shared" si="17"/>
        <v/>
      </c>
      <c r="I128" s="8" t="str">
        <f t="shared" si="16"/>
        <v/>
      </c>
    </row>
    <row r="129" spans="1:9">
      <c r="A129" s="6" t="str">
        <f t="shared" si="10"/>
        <v/>
      </c>
      <c r="B129" s="6" t="str">
        <f t="shared" si="11"/>
        <v/>
      </c>
      <c r="C129" s="8" t="str">
        <f t="shared" si="12"/>
        <v/>
      </c>
      <c r="D129" s="72" t="str">
        <f t="shared" si="13"/>
        <v/>
      </c>
      <c r="E129" s="8" t="str">
        <f t="shared" si="14"/>
        <v/>
      </c>
      <c r="F129" s="8" t="str">
        <f t="shared" si="15"/>
        <v/>
      </c>
      <c r="G129" s="8" t="str">
        <f t="shared" si="9"/>
        <v/>
      </c>
      <c r="H129" s="8" t="str">
        <f t="shared" si="17"/>
        <v/>
      </c>
      <c r="I129" s="8" t="str">
        <f t="shared" si="16"/>
        <v/>
      </c>
    </row>
    <row r="130" spans="1:9">
      <c r="A130" s="6" t="str">
        <f t="shared" si="10"/>
        <v/>
      </c>
      <c r="B130" s="6" t="str">
        <f t="shared" si="11"/>
        <v/>
      </c>
      <c r="C130" s="8" t="str">
        <f t="shared" si="12"/>
        <v/>
      </c>
      <c r="D130" s="72" t="str">
        <f t="shared" si="13"/>
        <v/>
      </c>
      <c r="E130" s="8" t="str">
        <f t="shared" si="14"/>
        <v/>
      </c>
      <c r="F130" s="8" t="str">
        <f t="shared" si="15"/>
        <v/>
      </c>
      <c r="G130" s="8" t="str">
        <f t="shared" si="9"/>
        <v/>
      </c>
      <c r="H130" s="8" t="str">
        <f t="shared" si="17"/>
        <v/>
      </c>
      <c r="I130" s="8" t="str">
        <f t="shared" si="16"/>
        <v/>
      </c>
    </row>
    <row r="131" spans="1:9">
      <c r="A131" s="6" t="str">
        <f t="shared" si="10"/>
        <v/>
      </c>
      <c r="B131" s="6" t="str">
        <f t="shared" si="11"/>
        <v/>
      </c>
      <c r="C131" s="8" t="str">
        <f t="shared" si="12"/>
        <v/>
      </c>
      <c r="D131" s="72" t="str">
        <f t="shared" si="13"/>
        <v/>
      </c>
      <c r="E131" s="8" t="str">
        <f t="shared" si="14"/>
        <v/>
      </c>
      <c r="F131" s="8" t="str">
        <f t="shared" si="15"/>
        <v/>
      </c>
      <c r="G131" s="8" t="str">
        <f t="shared" si="9"/>
        <v/>
      </c>
      <c r="H131" s="8" t="str">
        <f t="shared" si="17"/>
        <v/>
      </c>
      <c r="I131" s="8" t="str">
        <f t="shared" si="16"/>
        <v/>
      </c>
    </row>
    <row r="132" spans="1:9">
      <c r="A132" s="6" t="str">
        <f t="shared" si="10"/>
        <v/>
      </c>
      <c r="B132" s="6" t="str">
        <f t="shared" si="11"/>
        <v/>
      </c>
      <c r="C132" s="8" t="str">
        <f t="shared" si="12"/>
        <v/>
      </c>
      <c r="D132" s="72" t="str">
        <f t="shared" si="13"/>
        <v/>
      </c>
      <c r="E132" s="8" t="str">
        <f t="shared" si="14"/>
        <v/>
      </c>
      <c r="F132" s="8" t="str">
        <f t="shared" si="15"/>
        <v/>
      </c>
      <c r="G132" s="8" t="str">
        <f t="shared" si="9"/>
        <v/>
      </c>
      <c r="H132" s="8" t="str">
        <f t="shared" si="17"/>
        <v/>
      </c>
      <c r="I132" s="8" t="str">
        <f t="shared" si="16"/>
        <v/>
      </c>
    </row>
    <row r="133" spans="1:9">
      <c r="A133" s="6" t="str">
        <f t="shared" si="10"/>
        <v/>
      </c>
      <c r="B133" s="6" t="str">
        <f t="shared" si="11"/>
        <v/>
      </c>
      <c r="C133" s="8" t="str">
        <f t="shared" si="12"/>
        <v/>
      </c>
      <c r="D133" s="72" t="str">
        <f t="shared" si="13"/>
        <v/>
      </c>
      <c r="E133" s="8" t="str">
        <f t="shared" si="14"/>
        <v/>
      </c>
      <c r="F133" s="8" t="str">
        <f t="shared" si="15"/>
        <v/>
      </c>
      <c r="G133" s="8" t="str">
        <f t="shared" si="9"/>
        <v/>
      </c>
      <c r="H133" s="8" t="str">
        <f t="shared" si="17"/>
        <v/>
      </c>
      <c r="I133" s="8" t="str">
        <f t="shared" si="16"/>
        <v/>
      </c>
    </row>
    <row r="134" spans="1:9">
      <c r="A134" s="6" t="str">
        <f t="shared" si="10"/>
        <v/>
      </c>
      <c r="B134" s="6" t="str">
        <f t="shared" si="11"/>
        <v/>
      </c>
      <c r="C134" s="8" t="str">
        <f t="shared" si="12"/>
        <v/>
      </c>
      <c r="D134" s="72" t="str">
        <f t="shared" si="13"/>
        <v/>
      </c>
      <c r="E134" s="8" t="str">
        <f t="shared" si="14"/>
        <v/>
      </c>
      <c r="F134" s="8" t="str">
        <f t="shared" si="15"/>
        <v/>
      </c>
      <c r="G134" s="8" t="str">
        <f t="shared" si="9"/>
        <v/>
      </c>
      <c r="H134" s="8" t="str">
        <f t="shared" si="17"/>
        <v/>
      </c>
      <c r="I134" s="8" t="str">
        <f t="shared" si="16"/>
        <v/>
      </c>
    </row>
    <row r="135" spans="1:9">
      <c r="A135" s="6" t="str">
        <f t="shared" si="10"/>
        <v/>
      </c>
      <c r="B135" s="6" t="str">
        <f t="shared" si="11"/>
        <v/>
      </c>
      <c r="C135" s="8" t="str">
        <f t="shared" si="12"/>
        <v/>
      </c>
      <c r="D135" s="72" t="str">
        <f t="shared" si="13"/>
        <v/>
      </c>
      <c r="E135" s="8" t="str">
        <f t="shared" si="14"/>
        <v/>
      </c>
      <c r="F135" s="8" t="str">
        <f t="shared" si="15"/>
        <v/>
      </c>
      <c r="G135" s="8" t="str">
        <f t="shared" si="9"/>
        <v/>
      </c>
      <c r="H135" s="8" t="str">
        <f t="shared" si="17"/>
        <v/>
      </c>
      <c r="I135" s="8" t="str">
        <f t="shared" si="16"/>
        <v/>
      </c>
    </row>
    <row r="136" spans="1:9">
      <c r="A136" s="6" t="str">
        <f t="shared" si="10"/>
        <v/>
      </c>
      <c r="B136" s="6" t="str">
        <f t="shared" si="11"/>
        <v/>
      </c>
      <c r="C136" s="8" t="str">
        <f t="shared" si="12"/>
        <v/>
      </c>
      <c r="D136" s="72" t="str">
        <f t="shared" si="13"/>
        <v/>
      </c>
      <c r="E136" s="8" t="str">
        <f t="shared" si="14"/>
        <v/>
      </c>
      <c r="F136" s="8" t="str">
        <f t="shared" si="15"/>
        <v/>
      </c>
      <c r="G136" s="8" t="str">
        <f t="shared" si="9"/>
        <v/>
      </c>
      <c r="H136" s="8" t="str">
        <f t="shared" si="17"/>
        <v/>
      </c>
      <c r="I136" s="8" t="str">
        <f t="shared" si="16"/>
        <v/>
      </c>
    </row>
    <row r="137" spans="1:9">
      <c r="A137" s="6" t="str">
        <f t="shared" si="10"/>
        <v/>
      </c>
      <c r="B137" s="6" t="str">
        <f t="shared" si="11"/>
        <v/>
      </c>
      <c r="C137" s="8" t="str">
        <f t="shared" si="12"/>
        <v/>
      </c>
      <c r="D137" s="72" t="str">
        <f t="shared" si="13"/>
        <v/>
      </c>
      <c r="E137" s="8" t="str">
        <f t="shared" si="14"/>
        <v/>
      </c>
      <c r="F137" s="8" t="str">
        <f t="shared" si="15"/>
        <v/>
      </c>
      <c r="G137" s="8" t="str">
        <f t="shared" ref="G137:G200" si="18">IF(A137="","",IF(MOD(A137,12)=0,F137,0))</f>
        <v/>
      </c>
      <c r="H137" s="8" t="str">
        <f t="shared" si="17"/>
        <v/>
      </c>
      <c r="I137" s="8" t="str">
        <f t="shared" si="16"/>
        <v/>
      </c>
    </row>
    <row r="138" spans="1:9">
      <c r="A138" s="6" t="str">
        <f t="shared" ref="A138:A201" si="19">IF(OR(I137&lt;A,I137=""),"",A137+1)</f>
        <v/>
      </c>
      <c r="B138" s="6" t="str">
        <f t="shared" ref="B138:B201" si="20">IF(A138="","",IF(MOD(A137,12)=0,B137+1,B137))</f>
        <v/>
      </c>
      <c r="C138" s="8" t="str">
        <f t="shared" ref="C138:C201" si="21">IF(A138="","",IF(MOD(A137,12)=0,E137+F137-A_jährlich,C137-H137))</f>
        <v/>
      </c>
      <c r="D138" s="72" t="str">
        <f t="shared" ref="D138:D201" si="22">IF(A138="","",ROUND(C138*p0,2))</f>
        <v/>
      </c>
      <c r="E138" s="8" t="str">
        <f t="shared" ref="E138:E201" si="23">IF(A138="","",IF(MOD(A137,12)=0,C138,E137))</f>
        <v/>
      </c>
      <c r="F138" s="8" t="str">
        <f t="shared" ref="F138:F201" si="24">IF(A138="","",IF(MOD(A137,12)=0,D138,F137+D138))</f>
        <v/>
      </c>
      <c r="G138" s="8" t="str">
        <f t="shared" si="18"/>
        <v/>
      </c>
      <c r="H138" s="8" t="str">
        <f t="shared" si="17"/>
        <v/>
      </c>
      <c r="I138" s="8" t="str">
        <f t="shared" ref="I138:I201" si="25">IF(A138="","",IF(OR(C138+D138&gt;A,C138+F138&gt;A),A,IF(F138=F137,F137-(I137-H137),C138+F138)))</f>
        <v/>
      </c>
    </row>
    <row r="139" spans="1:9">
      <c r="A139" s="6" t="str">
        <f t="shared" si="19"/>
        <v/>
      </c>
      <c r="B139" s="6" t="str">
        <f t="shared" si="20"/>
        <v/>
      </c>
      <c r="C139" s="8" t="str">
        <f t="shared" si="21"/>
        <v/>
      </c>
      <c r="D139" s="72" t="str">
        <f t="shared" si="22"/>
        <v/>
      </c>
      <c r="E139" s="8" t="str">
        <f t="shared" si="23"/>
        <v/>
      </c>
      <c r="F139" s="8" t="str">
        <f t="shared" si="24"/>
        <v/>
      </c>
      <c r="G139" s="8" t="str">
        <f t="shared" si="18"/>
        <v/>
      </c>
      <c r="H139" s="8" t="str">
        <f t="shared" ref="H139:H202" si="26">IF(A139="","",IF(C139+D139&gt;A,A-G139,C139))</f>
        <v/>
      </c>
      <c r="I139" s="8" t="str">
        <f t="shared" si="25"/>
        <v/>
      </c>
    </row>
    <row r="140" spans="1:9">
      <c r="A140" s="6" t="str">
        <f t="shared" si="19"/>
        <v/>
      </c>
      <c r="B140" s="6" t="str">
        <f t="shared" si="20"/>
        <v/>
      </c>
      <c r="C140" s="8" t="str">
        <f t="shared" si="21"/>
        <v/>
      </c>
      <c r="D140" s="72" t="str">
        <f t="shared" si="22"/>
        <v/>
      </c>
      <c r="E140" s="8" t="str">
        <f t="shared" si="23"/>
        <v/>
      </c>
      <c r="F140" s="8" t="str">
        <f t="shared" si="24"/>
        <v/>
      </c>
      <c r="G140" s="8" t="str">
        <f t="shared" si="18"/>
        <v/>
      </c>
      <c r="H140" s="8" t="str">
        <f t="shared" si="26"/>
        <v/>
      </c>
      <c r="I140" s="8" t="str">
        <f t="shared" si="25"/>
        <v/>
      </c>
    </row>
    <row r="141" spans="1:9">
      <c r="A141" s="6" t="str">
        <f t="shared" si="19"/>
        <v/>
      </c>
      <c r="B141" s="6" t="str">
        <f t="shared" si="20"/>
        <v/>
      </c>
      <c r="C141" s="8" t="str">
        <f t="shared" si="21"/>
        <v/>
      </c>
      <c r="D141" s="72" t="str">
        <f t="shared" si="22"/>
        <v/>
      </c>
      <c r="E141" s="8" t="str">
        <f t="shared" si="23"/>
        <v/>
      </c>
      <c r="F141" s="8" t="str">
        <f t="shared" si="24"/>
        <v/>
      </c>
      <c r="G141" s="8" t="str">
        <f t="shared" si="18"/>
        <v/>
      </c>
      <c r="H141" s="8" t="str">
        <f t="shared" si="26"/>
        <v/>
      </c>
      <c r="I141" s="8" t="str">
        <f t="shared" si="25"/>
        <v/>
      </c>
    </row>
    <row r="142" spans="1:9">
      <c r="A142" s="6" t="str">
        <f t="shared" si="19"/>
        <v/>
      </c>
      <c r="B142" s="6" t="str">
        <f t="shared" si="20"/>
        <v/>
      </c>
      <c r="C142" s="8" t="str">
        <f t="shared" si="21"/>
        <v/>
      </c>
      <c r="D142" s="72" t="str">
        <f t="shared" si="22"/>
        <v/>
      </c>
      <c r="E142" s="8" t="str">
        <f t="shared" si="23"/>
        <v/>
      </c>
      <c r="F142" s="8" t="str">
        <f t="shared" si="24"/>
        <v/>
      </c>
      <c r="G142" s="8" t="str">
        <f t="shared" si="18"/>
        <v/>
      </c>
      <c r="H142" s="8" t="str">
        <f t="shared" si="26"/>
        <v/>
      </c>
      <c r="I142" s="8" t="str">
        <f t="shared" si="25"/>
        <v/>
      </c>
    </row>
    <row r="143" spans="1:9">
      <c r="A143" s="6" t="str">
        <f t="shared" si="19"/>
        <v/>
      </c>
      <c r="B143" s="6" t="str">
        <f t="shared" si="20"/>
        <v/>
      </c>
      <c r="C143" s="8" t="str">
        <f t="shared" si="21"/>
        <v/>
      </c>
      <c r="D143" s="72" t="str">
        <f t="shared" si="22"/>
        <v/>
      </c>
      <c r="E143" s="8" t="str">
        <f t="shared" si="23"/>
        <v/>
      </c>
      <c r="F143" s="8" t="str">
        <f t="shared" si="24"/>
        <v/>
      </c>
      <c r="G143" s="8" t="str">
        <f t="shared" si="18"/>
        <v/>
      </c>
      <c r="H143" s="8" t="str">
        <f t="shared" si="26"/>
        <v/>
      </c>
      <c r="I143" s="8" t="str">
        <f t="shared" si="25"/>
        <v/>
      </c>
    </row>
    <row r="144" spans="1:9">
      <c r="A144" s="6" t="str">
        <f t="shared" si="19"/>
        <v/>
      </c>
      <c r="B144" s="6" t="str">
        <f t="shared" si="20"/>
        <v/>
      </c>
      <c r="C144" s="8" t="str">
        <f t="shared" si="21"/>
        <v/>
      </c>
      <c r="D144" s="72" t="str">
        <f t="shared" si="22"/>
        <v/>
      </c>
      <c r="E144" s="8" t="str">
        <f t="shared" si="23"/>
        <v/>
      </c>
      <c r="F144" s="8" t="str">
        <f t="shared" si="24"/>
        <v/>
      </c>
      <c r="G144" s="8" t="str">
        <f t="shared" si="18"/>
        <v/>
      </c>
      <c r="H144" s="8" t="str">
        <f t="shared" si="26"/>
        <v/>
      </c>
      <c r="I144" s="8" t="str">
        <f t="shared" si="25"/>
        <v/>
      </c>
    </row>
    <row r="145" spans="1:9">
      <c r="A145" s="6" t="str">
        <f t="shared" si="19"/>
        <v/>
      </c>
      <c r="B145" s="6" t="str">
        <f t="shared" si="20"/>
        <v/>
      </c>
      <c r="C145" s="8" t="str">
        <f t="shared" si="21"/>
        <v/>
      </c>
      <c r="D145" s="72" t="str">
        <f t="shared" si="22"/>
        <v/>
      </c>
      <c r="E145" s="8" t="str">
        <f t="shared" si="23"/>
        <v/>
      </c>
      <c r="F145" s="8" t="str">
        <f t="shared" si="24"/>
        <v/>
      </c>
      <c r="G145" s="8" t="str">
        <f t="shared" si="18"/>
        <v/>
      </c>
      <c r="H145" s="8" t="str">
        <f t="shared" si="26"/>
        <v/>
      </c>
      <c r="I145" s="8" t="str">
        <f t="shared" si="25"/>
        <v/>
      </c>
    </row>
    <row r="146" spans="1:9">
      <c r="A146" s="6" t="str">
        <f t="shared" si="19"/>
        <v/>
      </c>
      <c r="B146" s="6" t="str">
        <f t="shared" si="20"/>
        <v/>
      </c>
      <c r="C146" s="8" t="str">
        <f t="shared" si="21"/>
        <v/>
      </c>
      <c r="D146" s="72" t="str">
        <f t="shared" si="22"/>
        <v/>
      </c>
      <c r="E146" s="8" t="str">
        <f t="shared" si="23"/>
        <v/>
      </c>
      <c r="F146" s="8" t="str">
        <f t="shared" si="24"/>
        <v/>
      </c>
      <c r="G146" s="8" t="str">
        <f t="shared" si="18"/>
        <v/>
      </c>
      <c r="H146" s="8" t="str">
        <f t="shared" si="26"/>
        <v/>
      </c>
      <c r="I146" s="8" t="str">
        <f t="shared" si="25"/>
        <v/>
      </c>
    </row>
    <row r="147" spans="1:9">
      <c r="A147" s="6" t="str">
        <f t="shared" si="19"/>
        <v/>
      </c>
      <c r="B147" s="6" t="str">
        <f t="shared" si="20"/>
        <v/>
      </c>
      <c r="C147" s="8" t="str">
        <f t="shared" si="21"/>
        <v/>
      </c>
      <c r="D147" s="72" t="str">
        <f t="shared" si="22"/>
        <v/>
      </c>
      <c r="E147" s="8" t="str">
        <f t="shared" si="23"/>
        <v/>
      </c>
      <c r="F147" s="8" t="str">
        <f t="shared" si="24"/>
        <v/>
      </c>
      <c r="G147" s="8" t="str">
        <f t="shared" si="18"/>
        <v/>
      </c>
      <c r="H147" s="8" t="str">
        <f t="shared" si="26"/>
        <v/>
      </c>
      <c r="I147" s="8" t="str">
        <f t="shared" si="25"/>
        <v/>
      </c>
    </row>
    <row r="148" spans="1:9">
      <c r="A148" s="6" t="str">
        <f t="shared" si="19"/>
        <v/>
      </c>
      <c r="B148" s="6" t="str">
        <f t="shared" si="20"/>
        <v/>
      </c>
      <c r="C148" s="8" t="str">
        <f t="shared" si="21"/>
        <v/>
      </c>
      <c r="D148" s="72" t="str">
        <f t="shared" si="22"/>
        <v/>
      </c>
      <c r="E148" s="8" t="str">
        <f t="shared" si="23"/>
        <v/>
      </c>
      <c r="F148" s="8" t="str">
        <f t="shared" si="24"/>
        <v/>
      </c>
      <c r="G148" s="8" t="str">
        <f t="shared" si="18"/>
        <v/>
      </c>
      <c r="H148" s="8" t="str">
        <f t="shared" si="26"/>
        <v/>
      </c>
      <c r="I148" s="8" t="str">
        <f t="shared" si="25"/>
        <v/>
      </c>
    </row>
    <row r="149" spans="1:9">
      <c r="A149" s="6" t="str">
        <f t="shared" si="19"/>
        <v/>
      </c>
      <c r="B149" s="6" t="str">
        <f t="shared" si="20"/>
        <v/>
      </c>
      <c r="C149" s="8" t="str">
        <f t="shared" si="21"/>
        <v/>
      </c>
      <c r="D149" s="72" t="str">
        <f t="shared" si="22"/>
        <v/>
      </c>
      <c r="E149" s="8" t="str">
        <f t="shared" si="23"/>
        <v/>
      </c>
      <c r="F149" s="8" t="str">
        <f t="shared" si="24"/>
        <v/>
      </c>
      <c r="G149" s="8" t="str">
        <f t="shared" si="18"/>
        <v/>
      </c>
      <c r="H149" s="8" t="str">
        <f t="shared" si="26"/>
        <v/>
      </c>
      <c r="I149" s="8" t="str">
        <f t="shared" si="25"/>
        <v/>
      </c>
    </row>
    <row r="150" spans="1:9">
      <c r="A150" s="6" t="str">
        <f t="shared" si="19"/>
        <v/>
      </c>
      <c r="B150" s="6" t="str">
        <f t="shared" si="20"/>
        <v/>
      </c>
      <c r="C150" s="8" t="str">
        <f t="shared" si="21"/>
        <v/>
      </c>
      <c r="D150" s="72" t="str">
        <f t="shared" si="22"/>
        <v/>
      </c>
      <c r="E150" s="8" t="str">
        <f t="shared" si="23"/>
        <v/>
      </c>
      <c r="F150" s="8" t="str">
        <f t="shared" si="24"/>
        <v/>
      </c>
      <c r="G150" s="8" t="str">
        <f t="shared" si="18"/>
        <v/>
      </c>
      <c r="H150" s="8" t="str">
        <f t="shared" si="26"/>
        <v/>
      </c>
      <c r="I150" s="8" t="str">
        <f t="shared" si="25"/>
        <v/>
      </c>
    </row>
    <row r="151" spans="1:9">
      <c r="A151" s="6" t="str">
        <f t="shared" si="19"/>
        <v/>
      </c>
      <c r="B151" s="6" t="str">
        <f t="shared" si="20"/>
        <v/>
      </c>
      <c r="C151" s="8" t="str">
        <f t="shared" si="21"/>
        <v/>
      </c>
      <c r="D151" s="72" t="str">
        <f t="shared" si="22"/>
        <v/>
      </c>
      <c r="E151" s="8" t="str">
        <f t="shared" si="23"/>
        <v/>
      </c>
      <c r="F151" s="8" t="str">
        <f t="shared" si="24"/>
        <v/>
      </c>
      <c r="G151" s="8" t="str">
        <f t="shared" si="18"/>
        <v/>
      </c>
      <c r="H151" s="8" t="str">
        <f t="shared" si="26"/>
        <v/>
      </c>
      <c r="I151" s="8" t="str">
        <f t="shared" si="25"/>
        <v/>
      </c>
    </row>
    <row r="152" spans="1:9">
      <c r="A152" s="6" t="str">
        <f t="shared" si="19"/>
        <v/>
      </c>
      <c r="B152" s="6" t="str">
        <f t="shared" si="20"/>
        <v/>
      </c>
      <c r="C152" s="8" t="str">
        <f t="shared" si="21"/>
        <v/>
      </c>
      <c r="D152" s="72" t="str">
        <f t="shared" si="22"/>
        <v/>
      </c>
      <c r="E152" s="8" t="str">
        <f t="shared" si="23"/>
        <v/>
      </c>
      <c r="F152" s="8" t="str">
        <f t="shared" si="24"/>
        <v/>
      </c>
      <c r="G152" s="8" t="str">
        <f t="shared" si="18"/>
        <v/>
      </c>
      <c r="H152" s="8" t="str">
        <f t="shared" si="26"/>
        <v/>
      </c>
      <c r="I152" s="8" t="str">
        <f t="shared" si="25"/>
        <v/>
      </c>
    </row>
    <row r="153" spans="1:9">
      <c r="A153" s="6" t="str">
        <f t="shared" si="19"/>
        <v/>
      </c>
      <c r="B153" s="6" t="str">
        <f t="shared" si="20"/>
        <v/>
      </c>
      <c r="C153" s="8" t="str">
        <f t="shared" si="21"/>
        <v/>
      </c>
      <c r="D153" s="72" t="str">
        <f t="shared" si="22"/>
        <v/>
      </c>
      <c r="E153" s="8" t="str">
        <f t="shared" si="23"/>
        <v/>
      </c>
      <c r="F153" s="8" t="str">
        <f t="shared" si="24"/>
        <v/>
      </c>
      <c r="G153" s="8" t="str">
        <f t="shared" si="18"/>
        <v/>
      </c>
      <c r="H153" s="8" t="str">
        <f t="shared" si="26"/>
        <v/>
      </c>
      <c r="I153" s="8" t="str">
        <f t="shared" si="25"/>
        <v/>
      </c>
    </row>
    <row r="154" spans="1:9">
      <c r="A154" s="6" t="str">
        <f t="shared" si="19"/>
        <v/>
      </c>
      <c r="B154" s="6" t="str">
        <f t="shared" si="20"/>
        <v/>
      </c>
      <c r="C154" s="8" t="str">
        <f t="shared" si="21"/>
        <v/>
      </c>
      <c r="D154" s="72" t="str">
        <f t="shared" si="22"/>
        <v/>
      </c>
      <c r="E154" s="8" t="str">
        <f t="shared" si="23"/>
        <v/>
      </c>
      <c r="F154" s="8" t="str">
        <f t="shared" si="24"/>
        <v/>
      </c>
      <c r="G154" s="8" t="str">
        <f t="shared" si="18"/>
        <v/>
      </c>
      <c r="H154" s="8" t="str">
        <f t="shared" si="26"/>
        <v/>
      </c>
      <c r="I154" s="8" t="str">
        <f t="shared" si="25"/>
        <v/>
      </c>
    </row>
    <row r="155" spans="1:9">
      <c r="A155" s="6" t="str">
        <f t="shared" si="19"/>
        <v/>
      </c>
      <c r="B155" s="6" t="str">
        <f t="shared" si="20"/>
        <v/>
      </c>
      <c r="C155" s="8" t="str">
        <f t="shared" si="21"/>
        <v/>
      </c>
      <c r="D155" s="72" t="str">
        <f t="shared" si="22"/>
        <v/>
      </c>
      <c r="E155" s="8" t="str">
        <f t="shared" si="23"/>
        <v/>
      </c>
      <c r="F155" s="8" t="str">
        <f t="shared" si="24"/>
        <v/>
      </c>
      <c r="G155" s="8" t="str">
        <f t="shared" si="18"/>
        <v/>
      </c>
      <c r="H155" s="8" t="str">
        <f t="shared" si="26"/>
        <v/>
      </c>
      <c r="I155" s="8" t="str">
        <f t="shared" si="25"/>
        <v/>
      </c>
    </row>
    <row r="156" spans="1:9">
      <c r="A156" s="6" t="str">
        <f t="shared" si="19"/>
        <v/>
      </c>
      <c r="B156" s="6" t="str">
        <f t="shared" si="20"/>
        <v/>
      </c>
      <c r="C156" s="8" t="str">
        <f t="shared" si="21"/>
        <v/>
      </c>
      <c r="D156" s="72" t="str">
        <f t="shared" si="22"/>
        <v/>
      </c>
      <c r="E156" s="8" t="str">
        <f t="shared" si="23"/>
        <v/>
      </c>
      <c r="F156" s="8" t="str">
        <f t="shared" si="24"/>
        <v/>
      </c>
      <c r="G156" s="8" t="str">
        <f t="shared" si="18"/>
        <v/>
      </c>
      <c r="H156" s="8" t="str">
        <f t="shared" si="26"/>
        <v/>
      </c>
      <c r="I156" s="8" t="str">
        <f t="shared" si="25"/>
        <v/>
      </c>
    </row>
    <row r="157" spans="1:9">
      <c r="A157" s="6" t="str">
        <f t="shared" si="19"/>
        <v/>
      </c>
      <c r="B157" s="6" t="str">
        <f t="shared" si="20"/>
        <v/>
      </c>
      <c r="C157" s="8" t="str">
        <f t="shared" si="21"/>
        <v/>
      </c>
      <c r="D157" s="72" t="str">
        <f t="shared" si="22"/>
        <v/>
      </c>
      <c r="E157" s="8" t="str">
        <f t="shared" si="23"/>
        <v/>
      </c>
      <c r="F157" s="8" t="str">
        <f t="shared" si="24"/>
        <v/>
      </c>
      <c r="G157" s="8" t="str">
        <f t="shared" si="18"/>
        <v/>
      </c>
      <c r="H157" s="8" t="str">
        <f t="shared" si="26"/>
        <v/>
      </c>
      <c r="I157" s="8" t="str">
        <f t="shared" si="25"/>
        <v/>
      </c>
    </row>
    <row r="158" spans="1:9">
      <c r="A158" s="6" t="str">
        <f t="shared" si="19"/>
        <v/>
      </c>
      <c r="B158" s="6" t="str">
        <f t="shared" si="20"/>
        <v/>
      </c>
      <c r="C158" s="8" t="str">
        <f t="shared" si="21"/>
        <v/>
      </c>
      <c r="D158" s="72" t="str">
        <f t="shared" si="22"/>
        <v/>
      </c>
      <c r="E158" s="8" t="str">
        <f t="shared" si="23"/>
        <v/>
      </c>
      <c r="F158" s="8" t="str">
        <f t="shared" si="24"/>
        <v/>
      </c>
      <c r="G158" s="8" t="str">
        <f t="shared" si="18"/>
        <v/>
      </c>
      <c r="H158" s="8" t="str">
        <f t="shared" si="26"/>
        <v/>
      </c>
      <c r="I158" s="8" t="str">
        <f t="shared" si="25"/>
        <v/>
      </c>
    </row>
    <row r="159" spans="1:9">
      <c r="A159" s="6" t="str">
        <f t="shared" si="19"/>
        <v/>
      </c>
      <c r="B159" s="6" t="str">
        <f t="shared" si="20"/>
        <v/>
      </c>
      <c r="C159" s="8" t="str">
        <f t="shared" si="21"/>
        <v/>
      </c>
      <c r="D159" s="72" t="str">
        <f t="shared" si="22"/>
        <v/>
      </c>
      <c r="E159" s="8" t="str">
        <f t="shared" si="23"/>
        <v/>
      </c>
      <c r="F159" s="8" t="str">
        <f t="shared" si="24"/>
        <v/>
      </c>
      <c r="G159" s="8" t="str">
        <f t="shared" si="18"/>
        <v/>
      </c>
      <c r="H159" s="8" t="str">
        <f t="shared" si="26"/>
        <v/>
      </c>
      <c r="I159" s="8" t="str">
        <f t="shared" si="25"/>
        <v/>
      </c>
    </row>
    <row r="160" spans="1:9">
      <c r="A160" s="6" t="str">
        <f t="shared" si="19"/>
        <v/>
      </c>
      <c r="B160" s="6" t="str">
        <f t="shared" si="20"/>
        <v/>
      </c>
      <c r="C160" s="8" t="str">
        <f t="shared" si="21"/>
        <v/>
      </c>
      <c r="D160" s="72" t="str">
        <f t="shared" si="22"/>
        <v/>
      </c>
      <c r="E160" s="8" t="str">
        <f t="shared" si="23"/>
        <v/>
      </c>
      <c r="F160" s="8" t="str">
        <f t="shared" si="24"/>
        <v/>
      </c>
      <c r="G160" s="8" t="str">
        <f t="shared" si="18"/>
        <v/>
      </c>
      <c r="H160" s="8" t="str">
        <f t="shared" si="26"/>
        <v/>
      </c>
      <c r="I160" s="8" t="str">
        <f t="shared" si="25"/>
        <v/>
      </c>
    </row>
    <row r="161" spans="1:9">
      <c r="A161" s="6" t="str">
        <f t="shared" si="19"/>
        <v/>
      </c>
      <c r="B161" s="6" t="str">
        <f t="shared" si="20"/>
        <v/>
      </c>
      <c r="C161" s="8" t="str">
        <f t="shared" si="21"/>
        <v/>
      </c>
      <c r="D161" s="72" t="str">
        <f t="shared" si="22"/>
        <v/>
      </c>
      <c r="E161" s="8" t="str">
        <f t="shared" si="23"/>
        <v/>
      </c>
      <c r="F161" s="8" t="str">
        <f t="shared" si="24"/>
        <v/>
      </c>
      <c r="G161" s="8" t="str">
        <f t="shared" si="18"/>
        <v/>
      </c>
      <c r="H161" s="8" t="str">
        <f t="shared" si="26"/>
        <v/>
      </c>
      <c r="I161" s="8" t="str">
        <f t="shared" si="25"/>
        <v/>
      </c>
    </row>
    <row r="162" spans="1:9">
      <c r="A162" s="6" t="str">
        <f t="shared" si="19"/>
        <v/>
      </c>
      <c r="B162" s="6" t="str">
        <f t="shared" si="20"/>
        <v/>
      </c>
      <c r="C162" s="8" t="str">
        <f t="shared" si="21"/>
        <v/>
      </c>
      <c r="D162" s="72" t="str">
        <f t="shared" si="22"/>
        <v/>
      </c>
      <c r="E162" s="8" t="str">
        <f t="shared" si="23"/>
        <v/>
      </c>
      <c r="F162" s="8" t="str">
        <f t="shared" si="24"/>
        <v/>
      </c>
      <c r="G162" s="8" t="str">
        <f t="shared" si="18"/>
        <v/>
      </c>
      <c r="H162" s="8" t="str">
        <f t="shared" si="26"/>
        <v/>
      </c>
      <c r="I162" s="8" t="str">
        <f t="shared" si="25"/>
        <v/>
      </c>
    </row>
    <row r="163" spans="1:9">
      <c r="A163" s="6" t="str">
        <f t="shared" si="19"/>
        <v/>
      </c>
      <c r="B163" s="6" t="str">
        <f t="shared" si="20"/>
        <v/>
      </c>
      <c r="C163" s="8" t="str">
        <f t="shared" si="21"/>
        <v/>
      </c>
      <c r="D163" s="72" t="str">
        <f t="shared" si="22"/>
        <v/>
      </c>
      <c r="E163" s="8" t="str">
        <f t="shared" si="23"/>
        <v/>
      </c>
      <c r="F163" s="8" t="str">
        <f t="shared" si="24"/>
        <v/>
      </c>
      <c r="G163" s="8" t="str">
        <f t="shared" si="18"/>
        <v/>
      </c>
      <c r="H163" s="8" t="str">
        <f t="shared" si="26"/>
        <v/>
      </c>
      <c r="I163" s="8" t="str">
        <f t="shared" si="25"/>
        <v/>
      </c>
    </row>
    <row r="164" spans="1:9">
      <c r="A164" s="6" t="str">
        <f t="shared" si="19"/>
        <v/>
      </c>
      <c r="B164" s="6" t="str">
        <f t="shared" si="20"/>
        <v/>
      </c>
      <c r="C164" s="8" t="str">
        <f t="shared" si="21"/>
        <v/>
      </c>
      <c r="D164" s="72" t="str">
        <f t="shared" si="22"/>
        <v/>
      </c>
      <c r="E164" s="8" t="str">
        <f t="shared" si="23"/>
        <v/>
      </c>
      <c r="F164" s="8" t="str">
        <f t="shared" si="24"/>
        <v/>
      </c>
      <c r="G164" s="8" t="str">
        <f t="shared" si="18"/>
        <v/>
      </c>
      <c r="H164" s="8" t="str">
        <f t="shared" si="26"/>
        <v/>
      </c>
      <c r="I164" s="8" t="str">
        <f t="shared" si="25"/>
        <v/>
      </c>
    </row>
    <row r="165" spans="1:9">
      <c r="A165" s="6" t="str">
        <f t="shared" si="19"/>
        <v/>
      </c>
      <c r="B165" s="6" t="str">
        <f t="shared" si="20"/>
        <v/>
      </c>
      <c r="C165" s="8" t="str">
        <f t="shared" si="21"/>
        <v/>
      </c>
      <c r="D165" s="72" t="str">
        <f t="shared" si="22"/>
        <v/>
      </c>
      <c r="E165" s="8" t="str">
        <f t="shared" si="23"/>
        <v/>
      </c>
      <c r="F165" s="8" t="str">
        <f t="shared" si="24"/>
        <v/>
      </c>
      <c r="G165" s="8" t="str">
        <f t="shared" si="18"/>
        <v/>
      </c>
      <c r="H165" s="8" t="str">
        <f t="shared" si="26"/>
        <v/>
      </c>
      <c r="I165" s="8" t="str">
        <f t="shared" si="25"/>
        <v/>
      </c>
    </row>
    <row r="166" spans="1:9">
      <c r="A166" s="6" t="str">
        <f t="shared" si="19"/>
        <v/>
      </c>
      <c r="B166" s="6" t="str">
        <f t="shared" si="20"/>
        <v/>
      </c>
      <c r="C166" s="8" t="str">
        <f t="shared" si="21"/>
        <v/>
      </c>
      <c r="D166" s="72" t="str">
        <f t="shared" si="22"/>
        <v/>
      </c>
      <c r="E166" s="8" t="str">
        <f t="shared" si="23"/>
        <v/>
      </c>
      <c r="F166" s="8" t="str">
        <f t="shared" si="24"/>
        <v/>
      </c>
      <c r="G166" s="8" t="str">
        <f t="shared" si="18"/>
        <v/>
      </c>
      <c r="H166" s="8" t="str">
        <f t="shared" si="26"/>
        <v/>
      </c>
      <c r="I166" s="8" t="str">
        <f t="shared" si="25"/>
        <v/>
      </c>
    </row>
    <row r="167" spans="1:9">
      <c r="A167" s="6" t="str">
        <f t="shared" si="19"/>
        <v/>
      </c>
      <c r="B167" s="6" t="str">
        <f t="shared" si="20"/>
        <v/>
      </c>
      <c r="C167" s="8" t="str">
        <f t="shared" si="21"/>
        <v/>
      </c>
      <c r="D167" s="72" t="str">
        <f t="shared" si="22"/>
        <v/>
      </c>
      <c r="E167" s="8" t="str">
        <f t="shared" si="23"/>
        <v/>
      </c>
      <c r="F167" s="8" t="str">
        <f t="shared" si="24"/>
        <v/>
      </c>
      <c r="G167" s="8" t="str">
        <f t="shared" si="18"/>
        <v/>
      </c>
      <c r="H167" s="8" t="str">
        <f t="shared" si="26"/>
        <v/>
      </c>
      <c r="I167" s="8" t="str">
        <f t="shared" si="25"/>
        <v/>
      </c>
    </row>
    <row r="168" spans="1:9">
      <c r="A168" s="6" t="str">
        <f t="shared" si="19"/>
        <v/>
      </c>
      <c r="B168" s="6" t="str">
        <f t="shared" si="20"/>
        <v/>
      </c>
      <c r="C168" s="8" t="str">
        <f t="shared" si="21"/>
        <v/>
      </c>
      <c r="D168" s="72" t="str">
        <f t="shared" si="22"/>
        <v/>
      </c>
      <c r="E168" s="8" t="str">
        <f t="shared" si="23"/>
        <v/>
      </c>
      <c r="F168" s="8" t="str">
        <f t="shared" si="24"/>
        <v/>
      </c>
      <c r="G168" s="8" t="str">
        <f t="shared" si="18"/>
        <v/>
      </c>
      <c r="H168" s="8" t="str">
        <f t="shared" si="26"/>
        <v/>
      </c>
      <c r="I168" s="8" t="str">
        <f t="shared" si="25"/>
        <v/>
      </c>
    </row>
    <row r="169" spans="1:9">
      <c r="A169" s="6" t="str">
        <f t="shared" si="19"/>
        <v/>
      </c>
      <c r="B169" s="6" t="str">
        <f t="shared" si="20"/>
        <v/>
      </c>
      <c r="C169" s="8" t="str">
        <f t="shared" si="21"/>
        <v/>
      </c>
      <c r="D169" s="72" t="str">
        <f t="shared" si="22"/>
        <v/>
      </c>
      <c r="E169" s="8" t="str">
        <f t="shared" si="23"/>
        <v/>
      </c>
      <c r="F169" s="8" t="str">
        <f t="shared" si="24"/>
        <v/>
      </c>
      <c r="G169" s="8" t="str">
        <f t="shared" si="18"/>
        <v/>
      </c>
      <c r="H169" s="8" t="str">
        <f t="shared" si="26"/>
        <v/>
      </c>
      <c r="I169" s="8" t="str">
        <f t="shared" si="25"/>
        <v/>
      </c>
    </row>
    <row r="170" spans="1:9">
      <c r="A170" s="6" t="str">
        <f t="shared" si="19"/>
        <v/>
      </c>
      <c r="B170" s="6" t="str">
        <f t="shared" si="20"/>
        <v/>
      </c>
      <c r="C170" s="8" t="str">
        <f t="shared" si="21"/>
        <v/>
      </c>
      <c r="D170" s="72" t="str">
        <f t="shared" si="22"/>
        <v/>
      </c>
      <c r="E170" s="8" t="str">
        <f t="shared" si="23"/>
        <v/>
      </c>
      <c r="F170" s="8" t="str">
        <f t="shared" si="24"/>
        <v/>
      </c>
      <c r="G170" s="8" t="str">
        <f t="shared" si="18"/>
        <v/>
      </c>
      <c r="H170" s="8" t="str">
        <f t="shared" si="26"/>
        <v/>
      </c>
      <c r="I170" s="8" t="str">
        <f t="shared" si="25"/>
        <v/>
      </c>
    </row>
    <row r="171" spans="1:9">
      <c r="A171" s="6" t="str">
        <f t="shared" si="19"/>
        <v/>
      </c>
      <c r="B171" s="6" t="str">
        <f t="shared" si="20"/>
        <v/>
      </c>
      <c r="C171" s="8" t="str">
        <f t="shared" si="21"/>
        <v/>
      </c>
      <c r="D171" s="72" t="str">
        <f t="shared" si="22"/>
        <v/>
      </c>
      <c r="E171" s="8" t="str">
        <f t="shared" si="23"/>
        <v/>
      </c>
      <c r="F171" s="8" t="str">
        <f t="shared" si="24"/>
        <v/>
      </c>
      <c r="G171" s="8" t="str">
        <f t="shared" si="18"/>
        <v/>
      </c>
      <c r="H171" s="8" t="str">
        <f t="shared" si="26"/>
        <v/>
      </c>
      <c r="I171" s="8" t="str">
        <f t="shared" si="25"/>
        <v/>
      </c>
    </row>
    <row r="172" spans="1:9">
      <c r="A172" s="6" t="str">
        <f t="shared" si="19"/>
        <v/>
      </c>
      <c r="B172" s="6" t="str">
        <f t="shared" si="20"/>
        <v/>
      </c>
      <c r="C172" s="8" t="str">
        <f t="shared" si="21"/>
        <v/>
      </c>
      <c r="D172" s="72" t="str">
        <f t="shared" si="22"/>
        <v/>
      </c>
      <c r="E172" s="8" t="str">
        <f t="shared" si="23"/>
        <v/>
      </c>
      <c r="F172" s="8" t="str">
        <f t="shared" si="24"/>
        <v/>
      </c>
      <c r="G172" s="8" t="str">
        <f t="shared" si="18"/>
        <v/>
      </c>
      <c r="H172" s="8" t="str">
        <f t="shared" si="26"/>
        <v/>
      </c>
      <c r="I172" s="8" t="str">
        <f t="shared" si="25"/>
        <v/>
      </c>
    </row>
    <row r="173" spans="1:9">
      <c r="A173" s="6" t="str">
        <f t="shared" si="19"/>
        <v/>
      </c>
      <c r="B173" s="6" t="str">
        <f t="shared" si="20"/>
        <v/>
      </c>
      <c r="C173" s="8" t="str">
        <f t="shared" si="21"/>
        <v/>
      </c>
      <c r="D173" s="72" t="str">
        <f t="shared" si="22"/>
        <v/>
      </c>
      <c r="E173" s="8" t="str">
        <f t="shared" si="23"/>
        <v/>
      </c>
      <c r="F173" s="8" t="str">
        <f t="shared" si="24"/>
        <v/>
      </c>
      <c r="G173" s="8" t="str">
        <f t="shared" si="18"/>
        <v/>
      </c>
      <c r="H173" s="8" t="str">
        <f t="shared" si="26"/>
        <v/>
      </c>
      <c r="I173" s="8" t="str">
        <f t="shared" si="25"/>
        <v/>
      </c>
    </row>
    <row r="174" spans="1:9">
      <c r="A174" s="6" t="str">
        <f t="shared" si="19"/>
        <v/>
      </c>
      <c r="B174" s="6" t="str">
        <f t="shared" si="20"/>
        <v/>
      </c>
      <c r="C174" s="8" t="str">
        <f t="shared" si="21"/>
        <v/>
      </c>
      <c r="D174" s="72" t="str">
        <f t="shared" si="22"/>
        <v/>
      </c>
      <c r="E174" s="8" t="str">
        <f t="shared" si="23"/>
        <v/>
      </c>
      <c r="F174" s="8" t="str">
        <f t="shared" si="24"/>
        <v/>
      </c>
      <c r="G174" s="8" t="str">
        <f t="shared" si="18"/>
        <v/>
      </c>
      <c r="H174" s="8" t="str">
        <f t="shared" si="26"/>
        <v/>
      </c>
      <c r="I174" s="8" t="str">
        <f t="shared" si="25"/>
        <v/>
      </c>
    </row>
    <row r="175" spans="1:9">
      <c r="A175" s="6" t="str">
        <f t="shared" si="19"/>
        <v/>
      </c>
      <c r="B175" s="6" t="str">
        <f t="shared" si="20"/>
        <v/>
      </c>
      <c r="C175" s="8" t="str">
        <f t="shared" si="21"/>
        <v/>
      </c>
      <c r="D175" s="72" t="str">
        <f t="shared" si="22"/>
        <v/>
      </c>
      <c r="E175" s="8" t="str">
        <f t="shared" si="23"/>
        <v/>
      </c>
      <c r="F175" s="8" t="str">
        <f t="shared" si="24"/>
        <v/>
      </c>
      <c r="G175" s="8" t="str">
        <f t="shared" si="18"/>
        <v/>
      </c>
      <c r="H175" s="8" t="str">
        <f t="shared" si="26"/>
        <v/>
      </c>
      <c r="I175" s="8" t="str">
        <f t="shared" si="25"/>
        <v/>
      </c>
    </row>
    <row r="176" spans="1:9">
      <c r="A176" s="6" t="str">
        <f t="shared" si="19"/>
        <v/>
      </c>
      <c r="B176" s="6" t="str">
        <f t="shared" si="20"/>
        <v/>
      </c>
      <c r="C176" s="8" t="str">
        <f t="shared" si="21"/>
        <v/>
      </c>
      <c r="D176" s="72" t="str">
        <f t="shared" si="22"/>
        <v/>
      </c>
      <c r="E176" s="8" t="str">
        <f t="shared" si="23"/>
        <v/>
      </c>
      <c r="F176" s="8" t="str">
        <f t="shared" si="24"/>
        <v/>
      </c>
      <c r="G176" s="8" t="str">
        <f t="shared" si="18"/>
        <v/>
      </c>
      <c r="H176" s="8" t="str">
        <f t="shared" si="26"/>
        <v/>
      </c>
      <c r="I176" s="8" t="str">
        <f t="shared" si="25"/>
        <v/>
      </c>
    </row>
    <row r="177" spans="1:9">
      <c r="A177" s="6" t="str">
        <f t="shared" si="19"/>
        <v/>
      </c>
      <c r="B177" s="6" t="str">
        <f t="shared" si="20"/>
        <v/>
      </c>
      <c r="C177" s="8" t="str">
        <f t="shared" si="21"/>
        <v/>
      </c>
      <c r="D177" s="72" t="str">
        <f t="shared" si="22"/>
        <v/>
      </c>
      <c r="E177" s="8" t="str">
        <f t="shared" si="23"/>
        <v/>
      </c>
      <c r="F177" s="8" t="str">
        <f t="shared" si="24"/>
        <v/>
      </c>
      <c r="G177" s="8" t="str">
        <f t="shared" si="18"/>
        <v/>
      </c>
      <c r="H177" s="8" t="str">
        <f t="shared" si="26"/>
        <v/>
      </c>
      <c r="I177" s="8" t="str">
        <f t="shared" si="25"/>
        <v/>
      </c>
    </row>
    <row r="178" spans="1:9">
      <c r="A178" s="6" t="str">
        <f t="shared" si="19"/>
        <v/>
      </c>
      <c r="B178" s="6" t="str">
        <f t="shared" si="20"/>
        <v/>
      </c>
      <c r="C178" s="8" t="str">
        <f t="shared" si="21"/>
        <v/>
      </c>
      <c r="D178" s="72" t="str">
        <f t="shared" si="22"/>
        <v/>
      </c>
      <c r="E178" s="8" t="str">
        <f t="shared" si="23"/>
        <v/>
      </c>
      <c r="F178" s="8" t="str">
        <f t="shared" si="24"/>
        <v/>
      </c>
      <c r="G178" s="8" t="str">
        <f t="shared" si="18"/>
        <v/>
      </c>
      <c r="H178" s="8" t="str">
        <f t="shared" si="26"/>
        <v/>
      </c>
      <c r="I178" s="8" t="str">
        <f t="shared" si="25"/>
        <v/>
      </c>
    </row>
    <row r="179" spans="1:9">
      <c r="A179" s="6" t="str">
        <f t="shared" si="19"/>
        <v/>
      </c>
      <c r="B179" s="6" t="str">
        <f t="shared" si="20"/>
        <v/>
      </c>
      <c r="C179" s="8" t="str">
        <f t="shared" si="21"/>
        <v/>
      </c>
      <c r="D179" s="72" t="str">
        <f t="shared" si="22"/>
        <v/>
      </c>
      <c r="E179" s="8" t="str">
        <f t="shared" si="23"/>
        <v/>
      </c>
      <c r="F179" s="8" t="str">
        <f t="shared" si="24"/>
        <v/>
      </c>
      <c r="G179" s="8" t="str">
        <f t="shared" si="18"/>
        <v/>
      </c>
      <c r="H179" s="8" t="str">
        <f t="shared" si="26"/>
        <v/>
      </c>
      <c r="I179" s="8" t="str">
        <f t="shared" si="25"/>
        <v/>
      </c>
    </row>
    <row r="180" spans="1:9">
      <c r="A180" s="6" t="str">
        <f t="shared" si="19"/>
        <v/>
      </c>
      <c r="B180" s="6" t="str">
        <f t="shared" si="20"/>
        <v/>
      </c>
      <c r="C180" s="8" t="str">
        <f t="shared" si="21"/>
        <v/>
      </c>
      <c r="D180" s="72" t="str">
        <f t="shared" si="22"/>
        <v/>
      </c>
      <c r="E180" s="8" t="str">
        <f t="shared" si="23"/>
        <v/>
      </c>
      <c r="F180" s="8" t="str">
        <f t="shared" si="24"/>
        <v/>
      </c>
      <c r="G180" s="8" t="str">
        <f t="shared" si="18"/>
        <v/>
      </c>
      <c r="H180" s="8" t="str">
        <f t="shared" si="26"/>
        <v/>
      </c>
      <c r="I180" s="8" t="str">
        <f t="shared" si="25"/>
        <v/>
      </c>
    </row>
    <row r="181" spans="1:9">
      <c r="A181" s="6" t="str">
        <f t="shared" si="19"/>
        <v/>
      </c>
      <c r="B181" s="6" t="str">
        <f t="shared" si="20"/>
        <v/>
      </c>
      <c r="C181" s="8" t="str">
        <f t="shared" si="21"/>
        <v/>
      </c>
      <c r="D181" s="72" t="str">
        <f t="shared" si="22"/>
        <v/>
      </c>
      <c r="E181" s="8" t="str">
        <f t="shared" si="23"/>
        <v/>
      </c>
      <c r="F181" s="8" t="str">
        <f t="shared" si="24"/>
        <v/>
      </c>
      <c r="G181" s="8" t="str">
        <f t="shared" si="18"/>
        <v/>
      </c>
      <c r="H181" s="8" t="str">
        <f t="shared" si="26"/>
        <v/>
      </c>
      <c r="I181" s="8" t="str">
        <f t="shared" si="25"/>
        <v/>
      </c>
    </row>
    <row r="182" spans="1:9">
      <c r="A182" s="6" t="str">
        <f t="shared" si="19"/>
        <v/>
      </c>
      <c r="B182" s="6" t="str">
        <f t="shared" si="20"/>
        <v/>
      </c>
      <c r="C182" s="8" t="str">
        <f t="shared" si="21"/>
        <v/>
      </c>
      <c r="D182" s="72" t="str">
        <f t="shared" si="22"/>
        <v/>
      </c>
      <c r="E182" s="8" t="str">
        <f t="shared" si="23"/>
        <v/>
      </c>
      <c r="F182" s="8" t="str">
        <f t="shared" si="24"/>
        <v/>
      </c>
      <c r="G182" s="8" t="str">
        <f t="shared" si="18"/>
        <v/>
      </c>
      <c r="H182" s="8" t="str">
        <f t="shared" si="26"/>
        <v/>
      </c>
      <c r="I182" s="8" t="str">
        <f t="shared" si="25"/>
        <v/>
      </c>
    </row>
    <row r="183" spans="1:9">
      <c r="A183" s="6" t="str">
        <f t="shared" si="19"/>
        <v/>
      </c>
      <c r="B183" s="6" t="str">
        <f t="shared" si="20"/>
        <v/>
      </c>
      <c r="C183" s="8" t="str">
        <f t="shared" si="21"/>
        <v/>
      </c>
      <c r="D183" s="72" t="str">
        <f t="shared" si="22"/>
        <v/>
      </c>
      <c r="E183" s="8" t="str">
        <f t="shared" si="23"/>
        <v/>
      </c>
      <c r="F183" s="8" t="str">
        <f t="shared" si="24"/>
        <v/>
      </c>
      <c r="G183" s="8" t="str">
        <f t="shared" si="18"/>
        <v/>
      </c>
      <c r="H183" s="8" t="str">
        <f t="shared" si="26"/>
        <v/>
      </c>
      <c r="I183" s="8" t="str">
        <f t="shared" si="25"/>
        <v/>
      </c>
    </row>
    <row r="184" spans="1:9">
      <c r="A184" s="6" t="str">
        <f t="shared" si="19"/>
        <v/>
      </c>
      <c r="B184" s="6" t="str">
        <f t="shared" si="20"/>
        <v/>
      </c>
      <c r="C184" s="8" t="str">
        <f t="shared" si="21"/>
        <v/>
      </c>
      <c r="D184" s="72" t="str">
        <f t="shared" si="22"/>
        <v/>
      </c>
      <c r="E184" s="8" t="str">
        <f t="shared" si="23"/>
        <v/>
      </c>
      <c r="F184" s="8" t="str">
        <f t="shared" si="24"/>
        <v/>
      </c>
      <c r="G184" s="8" t="str">
        <f t="shared" si="18"/>
        <v/>
      </c>
      <c r="H184" s="8" t="str">
        <f t="shared" si="26"/>
        <v/>
      </c>
      <c r="I184" s="8" t="str">
        <f t="shared" si="25"/>
        <v/>
      </c>
    </row>
    <row r="185" spans="1:9">
      <c r="A185" s="6" t="str">
        <f t="shared" si="19"/>
        <v/>
      </c>
      <c r="B185" s="6" t="str">
        <f t="shared" si="20"/>
        <v/>
      </c>
      <c r="C185" s="8" t="str">
        <f t="shared" si="21"/>
        <v/>
      </c>
      <c r="D185" s="72" t="str">
        <f t="shared" si="22"/>
        <v/>
      </c>
      <c r="E185" s="8" t="str">
        <f t="shared" si="23"/>
        <v/>
      </c>
      <c r="F185" s="8" t="str">
        <f t="shared" si="24"/>
        <v/>
      </c>
      <c r="G185" s="8" t="str">
        <f t="shared" si="18"/>
        <v/>
      </c>
      <c r="H185" s="8" t="str">
        <f t="shared" si="26"/>
        <v/>
      </c>
      <c r="I185" s="8" t="str">
        <f t="shared" si="25"/>
        <v/>
      </c>
    </row>
    <row r="186" spans="1:9">
      <c r="A186" s="6" t="str">
        <f t="shared" si="19"/>
        <v/>
      </c>
      <c r="B186" s="6" t="str">
        <f t="shared" si="20"/>
        <v/>
      </c>
      <c r="C186" s="8" t="str">
        <f t="shared" si="21"/>
        <v/>
      </c>
      <c r="D186" s="72" t="str">
        <f t="shared" si="22"/>
        <v/>
      </c>
      <c r="E186" s="8" t="str">
        <f t="shared" si="23"/>
        <v/>
      </c>
      <c r="F186" s="8" t="str">
        <f t="shared" si="24"/>
        <v/>
      </c>
      <c r="G186" s="8" t="str">
        <f t="shared" si="18"/>
        <v/>
      </c>
      <c r="H186" s="8" t="str">
        <f t="shared" si="26"/>
        <v/>
      </c>
      <c r="I186" s="8" t="str">
        <f t="shared" si="25"/>
        <v/>
      </c>
    </row>
    <row r="187" spans="1:9">
      <c r="A187" s="6" t="str">
        <f t="shared" si="19"/>
        <v/>
      </c>
      <c r="B187" s="6" t="str">
        <f t="shared" si="20"/>
        <v/>
      </c>
      <c r="C187" s="8" t="str">
        <f t="shared" si="21"/>
        <v/>
      </c>
      <c r="D187" s="72" t="str">
        <f t="shared" si="22"/>
        <v/>
      </c>
      <c r="E187" s="8" t="str">
        <f t="shared" si="23"/>
        <v/>
      </c>
      <c r="F187" s="8" t="str">
        <f t="shared" si="24"/>
        <v/>
      </c>
      <c r="G187" s="8" t="str">
        <f t="shared" si="18"/>
        <v/>
      </c>
      <c r="H187" s="8" t="str">
        <f t="shared" si="26"/>
        <v/>
      </c>
      <c r="I187" s="8" t="str">
        <f t="shared" si="25"/>
        <v/>
      </c>
    </row>
    <row r="188" spans="1:9">
      <c r="A188" s="6" t="str">
        <f t="shared" si="19"/>
        <v/>
      </c>
      <c r="B188" s="6" t="str">
        <f t="shared" si="20"/>
        <v/>
      </c>
      <c r="C188" s="8" t="str">
        <f t="shared" si="21"/>
        <v/>
      </c>
      <c r="D188" s="72" t="str">
        <f t="shared" si="22"/>
        <v/>
      </c>
      <c r="E188" s="8" t="str">
        <f t="shared" si="23"/>
        <v/>
      </c>
      <c r="F188" s="8" t="str">
        <f t="shared" si="24"/>
        <v/>
      </c>
      <c r="G188" s="8" t="str">
        <f t="shared" si="18"/>
        <v/>
      </c>
      <c r="H188" s="8" t="str">
        <f t="shared" si="26"/>
        <v/>
      </c>
      <c r="I188" s="8" t="str">
        <f t="shared" si="25"/>
        <v/>
      </c>
    </row>
    <row r="189" spans="1:9">
      <c r="A189" s="6" t="str">
        <f t="shared" si="19"/>
        <v/>
      </c>
      <c r="B189" s="6" t="str">
        <f t="shared" si="20"/>
        <v/>
      </c>
      <c r="C189" s="8" t="str">
        <f t="shared" si="21"/>
        <v/>
      </c>
      <c r="D189" s="72" t="str">
        <f t="shared" si="22"/>
        <v/>
      </c>
      <c r="E189" s="8" t="str">
        <f t="shared" si="23"/>
        <v/>
      </c>
      <c r="F189" s="8" t="str">
        <f t="shared" si="24"/>
        <v/>
      </c>
      <c r="G189" s="8" t="str">
        <f t="shared" si="18"/>
        <v/>
      </c>
      <c r="H189" s="8" t="str">
        <f t="shared" si="26"/>
        <v/>
      </c>
      <c r="I189" s="8" t="str">
        <f t="shared" si="25"/>
        <v/>
      </c>
    </row>
    <row r="190" spans="1:9">
      <c r="A190" s="6" t="str">
        <f t="shared" si="19"/>
        <v/>
      </c>
      <c r="B190" s="6" t="str">
        <f t="shared" si="20"/>
        <v/>
      </c>
      <c r="C190" s="8" t="str">
        <f t="shared" si="21"/>
        <v/>
      </c>
      <c r="D190" s="72" t="str">
        <f t="shared" si="22"/>
        <v/>
      </c>
      <c r="E190" s="8" t="str">
        <f t="shared" si="23"/>
        <v/>
      </c>
      <c r="F190" s="8" t="str">
        <f t="shared" si="24"/>
        <v/>
      </c>
      <c r="G190" s="8" t="str">
        <f t="shared" si="18"/>
        <v/>
      </c>
      <c r="H190" s="8" t="str">
        <f t="shared" si="26"/>
        <v/>
      </c>
      <c r="I190" s="8" t="str">
        <f t="shared" si="25"/>
        <v/>
      </c>
    </row>
    <row r="191" spans="1:9">
      <c r="A191" s="6" t="str">
        <f t="shared" si="19"/>
        <v/>
      </c>
      <c r="B191" s="6" t="str">
        <f t="shared" si="20"/>
        <v/>
      </c>
      <c r="C191" s="8" t="str">
        <f t="shared" si="21"/>
        <v/>
      </c>
      <c r="D191" s="72" t="str">
        <f t="shared" si="22"/>
        <v/>
      </c>
      <c r="E191" s="8" t="str">
        <f t="shared" si="23"/>
        <v/>
      </c>
      <c r="F191" s="8" t="str">
        <f t="shared" si="24"/>
        <v/>
      </c>
      <c r="G191" s="8" t="str">
        <f t="shared" si="18"/>
        <v/>
      </c>
      <c r="H191" s="8" t="str">
        <f t="shared" si="26"/>
        <v/>
      </c>
      <c r="I191" s="8" t="str">
        <f t="shared" si="25"/>
        <v/>
      </c>
    </row>
    <row r="192" spans="1:9">
      <c r="A192" s="6" t="str">
        <f t="shared" si="19"/>
        <v/>
      </c>
      <c r="B192" s="6" t="str">
        <f t="shared" si="20"/>
        <v/>
      </c>
      <c r="C192" s="8" t="str">
        <f t="shared" si="21"/>
        <v/>
      </c>
      <c r="D192" s="72" t="str">
        <f t="shared" si="22"/>
        <v/>
      </c>
      <c r="E192" s="8" t="str">
        <f t="shared" si="23"/>
        <v/>
      </c>
      <c r="F192" s="8" t="str">
        <f t="shared" si="24"/>
        <v/>
      </c>
      <c r="G192" s="8" t="str">
        <f t="shared" si="18"/>
        <v/>
      </c>
      <c r="H192" s="8" t="str">
        <f t="shared" si="26"/>
        <v/>
      </c>
      <c r="I192" s="8" t="str">
        <f t="shared" si="25"/>
        <v/>
      </c>
    </row>
    <row r="193" spans="1:9">
      <c r="A193" s="6" t="str">
        <f t="shared" si="19"/>
        <v/>
      </c>
      <c r="B193" s="6" t="str">
        <f t="shared" si="20"/>
        <v/>
      </c>
      <c r="C193" s="8" t="str">
        <f t="shared" si="21"/>
        <v/>
      </c>
      <c r="D193" s="72" t="str">
        <f t="shared" si="22"/>
        <v/>
      </c>
      <c r="E193" s="8" t="str">
        <f t="shared" si="23"/>
        <v/>
      </c>
      <c r="F193" s="8" t="str">
        <f t="shared" si="24"/>
        <v/>
      </c>
      <c r="G193" s="8" t="str">
        <f t="shared" si="18"/>
        <v/>
      </c>
      <c r="H193" s="8" t="str">
        <f t="shared" si="26"/>
        <v/>
      </c>
      <c r="I193" s="8" t="str">
        <f t="shared" si="25"/>
        <v/>
      </c>
    </row>
    <row r="194" spans="1:9">
      <c r="A194" s="6" t="str">
        <f t="shared" si="19"/>
        <v/>
      </c>
      <c r="B194" s="6" t="str">
        <f t="shared" si="20"/>
        <v/>
      </c>
      <c r="C194" s="8" t="str">
        <f t="shared" si="21"/>
        <v/>
      </c>
      <c r="D194" s="72" t="str">
        <f t="shared" si="22"/>
        <v/>
      </c>
      <c r="E194" s="8" t="str">
        <f t="shared" si="23"/>
        <v/>
      </c>
      <c r="F194" s="8" t="str">
        <f t="shared" si="24"/>
        <v/>
      </c>
      <c r="G194" s="8" t="str">
        <f t="shared" si="18"/>
        <v/>
      </c>
      <c r="H194" s="8" t="str">
        <f t="shared" si="26"/>
        <v/>
      </c>
      <c r="I194" s="8" t="str">
        <f t="shared" si="25"/>
        <v/>
      </c>
    </row>
    <row r="195" spans="1:9">
      <c r="A195" s="6" t="str">
        <f t="shared" si="19"/>
        <v/>
      </c>
      <c r="B195" s="6" t="str">
        <f t="shared" si="20"/>
        <v/>
      </c>
      <c r="C195" s="8" t="str">
        <f t="shared" si="21"/>
        <v/>
      </c>
      <c r="D195" s="72" t="str">
        <f t="shared" si="22"/>
        <v/>
      </c>
      <c r="E195" s="8" t="str">
        <f t="shared" si="23"/>
        <v/>
      </c>
      <c r="F195" s="8" t="str">
        <f t="shared" si="24"/>
        <v/>
      </c>
      <c r="G195" s="8" t="str">
        <f t="shared" si="18"/>
        <v/>
      </c>
      <c r="H195" s="8" t="str">
        <f t="shared" si="26"/>
        <v/>
      </c>
      <c r="I195" s="8" t="str">
        <f t="shared" si="25"/>
        <v/>
      </c>
    </row>
    <row r="196" spans="1:9">
      <c r="A196" s="6" t="str">
        <f t="shared" si="19"/>
        <v/>
      </c>
      <c r="B196" s="6" t="str">
        <f t="shared" si="20"/>
        <v/>
      </c>
      <c r="C196" s="8" t="str">
        <f t="shared" si="21"/>
        <v/>
      </c>
      <c r="D196" s="72" t="str">
        <f t="shared" si="22"/>
        <v/>
      </c>
      <c r="E196" s="8" t="str">
        <f t="shared" si="23"/>
        <v/>
      </c>
      <c r="F196" s="8" t="str">
        <f t="shared" si="24"/>
        <v/>
      </c>
      <c r="G196" s="8" t="str">
        <f t="shared" si="18"/>
        <v/>
      </c>
      <c r="H196" s="8" t="str">
        <f t="shared" si="26"/>
        <v/>
      </c>
      <c r="I196" s="8" t="str">
        <f t="shared" si="25"/>
        <v/>
      </c>
    </row>
    <row r="197" spans="1:9">
      <c r="A197" s="6" t="str">
        <f t="shared" si="19"/>
        <v/>
      </c>
      <c r="B197" s="6" t="str">
        <f t="shared" si="20"/>
        <v/>
      </c>
      <c r="C197" s="8" t="str">
        <f t="shared" si="21"/>
        <v/>
      </c>
      <c r="D197" s="72" t="str">
        <f t="shared" si="22"/>
        <v/>
      </c>
      <c r="E197" s="8" t="str">
        <f t="shared" si="23"/>
        <v/>
      </c>
      <c r="F197" s="8" t="str">
        <f t="shared" si="24"/>
        <v/>
      </c>
      <c r="G197" s="8" t="str">
        <f t="shared" si="18"/>
        <v/>
      </c>
      <c r="H197" s="8" t="str">
        <f t="shared" si="26"/>
        <v/>
      </c>
      <c r="I197" s="8" t="str">
        <f t="shared" si="25"/>
        <v/>
      </c>
    </row>
    <row r="198" spans="1:9">
      <c r="A198" s="6" t="str">
        <f t="shared" si="19"/>
        <v/>
      </c>
      <c r="B198" s="6" t="str">
        <f t="shared" si="20"/>
        <v/>
      </c>
      <c r="C198" s="8" t="str">
        <f t="shared" si="21"/>
        <v/>
      </c>
      <c r="D198" s="72" t="str">
        <f t="shared" si="22"/>
        <v/>
      </c>
      <c r="E198" s="8" t="str">
        <f t="shared" si="23"/>
        <v/>
      </c>
      <c r="F198" s="8" t="str">
        <f t="shared" si="24"/>
        <v/>
      </c>
      <c r="G198" s="8" t="str">
        <f t="shared" si="18"/>
        <v/>
      </c>
      <c r="H198" s="8" t="str">
        <f t="shared" si="26"/>
        <v/>
      </c>
      <c r="I198" s="8" t="str">
        <f t="shared" si="25"/>
        <v/>
      </c>
    </row>
    <row r="199" spans="1:9">
      <c r="A199" s="6" t="str">
        <f t="shared" si="19"/>
        <v/>
      </c>
      <c r="B199" s="6" t="str">
        <f t="shared" si="20"/>
        <v/>
      </c>
      <c r="C199" s="8" t="str">
        <f t="shared" si="21"/>
        <v/>
      </c>
      <c r="D199" s="72" t="str">
        <f t="shared" si="22"/>
        <v/>
      </c>
      <c r="E199" s="8" t="str">
        <f t="shared" si="23"/>
        <v/>
      </c>
      <c r="F199" s="8" t="str">
        <f t="shared" si="24"/>
        <v/>
      </c>
      <c r="G199" s="8" t="str">
        <f t="shared" si="18"/>
        <v/>
      </c>
      <c r="H199" s="8" t="str">
        <f t="shared" si="26"/>
        <v/>
      </c>
      <c r="I199" s="8" t="str">
        <f t="shared" si="25"/>
        <v/>
      </c>
    </row>
    <row r="200" spans="1:9">
      <c r="A200" s="6" t="str">
        <f t="shared" si="19"/>
        <v/>
      </c>
      <c r="B200" s="6" t="str">
        <f t="shared" si="20"/>
        <v/>
      </c>
      <c r="C200" s="8" t="str">
        <f t="shared" si="21"/>
        <v/>
      </c>
      <c r="D200" s="72" t="str">
        <f t="shared" si="22"/>
        <v/>
      </c>
      <c r="E200" s="8" t="str">
        <f t="shared" si="23"/>
        <v/>
      </c>
      <c r="F200" s="8" t="str">
        <f t="shared" si="24"/>
        <v/>
      </c>
      <c r="G200" s="8" t="str">
        <f t="shared" si="18"/>
        <v/>
      </c>
      <c r="H200" s="8" t="str">
        <f t="shared" si="26"/>
        <v/>
      </c>
      <c r="I200" s="8" t="str">
        <f t="shared" si="25"/>
        <v/>
      </c>
    </row>
    <row r="201" spans="1:9">
      <c r="A201" s="6" t="str">
        <f t="shared" si="19"/>
        <v/>
      </c>
      <c r="B201" s="6" t="str">
        <f t="shared" si="20"/>
        <v/>
      </c>
      <c r="C201" s="8" t="str">
        <f t="shared" si="21"/>
        <v/>
      </c>
      <c r="D201" s="72" t="str">
        <f t="shared" si="22"/>
        <v/>
      </c>
      <c r="E201" s="8" t="str">
        <f t="shared" si="23"/>
        <v/>
      </c>
      <c r="F201" s="8" t="str">
        <f t="shared" si="24"/>
        <v/>
      </c>
      <c r="G201" s="8" t="str">
        <f t="shared" ref="G201:G263" si="27">IF(A201="","",IF(MOD(A201,12)=0,F201,0))</f>
        <v/>
      </c>
      <c r="H201" s="8" t="str">
        <f t="shared" si="26"/>
        <v/>
      </c>
      <c r="I201" s="8" t="str">
        <f t="shared" si="25"/>
        <v/>
      </c>
    </row>
    <row r="202" spans="1:9">
      <c r="A202" s="6" t="str">
        <f t="shared" ref="A202:A263" si="28">IF(OR(I201&lt;A,I201=""),"",A201+1)</f>
        <v/>
      </c>
      <c r="B202" s="6" t="str">
        <f t="shared" ref="B202:B263" si="29">IF(A202="","",IF(MOD(A201,12)=0,B201+1,B201))</f>
        <v/>
      </c>
      <c r="C202" s="8" t="str">
        <f t="shared" ref="C202:C263" si="30">IF(A202="","",IF(MOD(A201,12)=0,E201+F201-A_jährlich,C201-H201))</f>
        <v/>
      </c>
      <c r="D202" s="72" t="str">
        <f t="shared" ref="D202:D263" si="31">IF(A202="","",ROUND(C202*p0,2))</f>
        <v/>
      </c>
      <c r="E202" s="8" t="str">
        <f t="shared" ref="E202:E263" si="32">IF(A202="","",IF(MOD(A201,12)=0,C202,E201))</f>
        <v/>
      </c>
      <c r="F202" s="8" t="str">
        <f t="shared" ref="F202:F263" si="33">IF(A202="","",IF(MOD(A201,12)=0,D202,F201+D202))</f>
        <v/>
      </c>
      <c r="G202" s="8" t="str">
        <f t="shared" si="27"/>
        <v/>
      </c>
      <c r="H202" s="8" t="str">
        <f t="shared" si="26"/>
        <v/>
      </c>
      <c r="I202" s="8" t="str">
        <f t="shared" ref="I202:I263" si="34">IF(A202="","",IF(OR(C202+D202&gt;A,C202+F202&gt;A),A,IF(F202=F201,F201-(I201-H201),C202+F202)))</f>
        <v/>
      </c>
    </row>
    <row r="203" spans="1:9">
      <c r="A203" s="6" t="str">
        <f t="shared" si="28"/>
        <v/>
      </c>
      <c r="B203" s="6" t="str">
        <f t="shared" si="29"/>
        <v/>
      </c>
      <c r="C203" s="8" t="str">
        <f t="shared" si="30"/>
        <v/>
      </c>
      <c r="D203" s="72" t="str">
        <f t="shared" si="31"/>
        <v/>
      </c>
      <c r="E203" s="8" t="str">
        <f t="shared" si="32"/>
        <v/>
      </c>
      <c r="F203" s="8" t="str">
        <f t="shared" si="33"/>
        <v/>
      </c>
      <c r="G203" s="8" t="str">
        <f t="shared" si="27"/>
        <v/>
      </c>
      <c r="H203" s="8" t="str">
        <f t="shared" ref="H203:H266" si="35">IF(A203="","",IF(C203+D203&gt;A,A-G203,C203))</f>
        <v/>
      </c>
      <c r="I203" s="8" t="str">
        <f t="shared" si="34"/>
        <v/>
      </c>
    </row>
    <row r="204" spans="1:9">
      <c r="A204" s="6" t="str">
        <f t="shared" si="28"/>
        <v/>
      </c>
      <c r="B204" s="6" t="str">
        <f t="shared" si="29"/>
        <v/>
      </c>
      <c r="C204" s="8" t="str">
        <f t="shared" si="30"/>
        <v/>
      </c>
      <c r="D204" s="72" t="str">
        <f t="shared" si="31"/>
        <v/>
      </c>
      <c r="E204" s="8" t="str">
        <f t="shared" si="32"/>
        <v/>
      </c>
      <c r="F204" s="8" t="str">
        <f t="shared" si="33"/>
        <v/>
      </c>
      <c r="G204" s="8" t="str">
        <f t="shared" si="27"/>
        <v/>
      </c>
      <c r="H204" s="8" t="str">
        <f t="shared" si="35"/>
        <v/>
      </c>
      <c r="I204" s="8" t="str">
        <f t="shared" si="34"/>
        <v/>
      </c>
    </row>
    <row r="205" spans="1:9">
      <c r="A205" s="6" t="str">
        <f t="shared" si="28"/>
        <v/>
      </c>
      <c r="B205" s="6" t="str">
        <f t="shared" si="29"/>
        <v/>
      </c>
      <c r="C205" s="8" t="str">
        <f t="shared" si="30"/>
        <v/>
      </c>
      <c r="D205" s="72" t="str">
        <f t="shared" si="31"/>
        <v/>
      </c>
      <c r="E205" s="8" t="str">
        <f t="shared" si="32"/>
        <v/>
      </c>
      <c r="F205" s="8" t="str">
        <f t="shared" si="33"/>
        <v/>
      </c>
      <c r="G205" s="8" t="str">
        <f t="shared" si="27"/>
        <v/>
      </c>
      <c r="H205" s="8" t="str">
        <f t="shared" si="35"/>
        <v/>
      </c>
      <c r="I205" s="8" t="str">
        <f t="shared" si="34"/>
        <v/>
      </c>
    </row>
    <row r="206" spans="1:9">
      <c r="A206" s="6" t="str">
        <f t="shared" si="28"/>
        <v/>
      </c>
      <c r="B206" s="6" t="str">
        <f t="shared" si="29"/>
        <v/>
      </c>
      <c r="C206" s="8" t="str">
        <f t="shared" si="30"/>
        <v/>
      </c>
      <c r="D206" s="72" t="str">
        <f t="shared" si="31"/>
        <v/>
      </c>
      <c r="E206" s="8" t="str">
        <f t="shared" si="32"/>
        <v/>
      </c>
      <c r="F206" s="8" t="str">
        <f t="shared" si="33"/>
        <v/>
      </c>
      <c r="G206" s="8" t="str">
        <f t="shared" si="27"/>
        <v/>
      </c>
      <c r="H206" s="8" t="str">
        <f t="shared" si="35"/>
        <v/>
      </c>
      <c r="I206" s="8" t="str">
        <f t="shared" si="34"/>
        <v/>
      </c>
    </row>
    <row r="207" spans="1:9">
      <c r="A207" s="6" t="str">
        <f t="shared" si="28"/>
        <v/>
      </c>
      <c r="B207" s="6" t="str">
        <f t="shared" si="29"/>
        <v/>
      </c>
      <c r="C207" s="8" t="str">
        <f t="shared" si="30"/>
        <v/>
      </c>
      <c r="D207" s="72" t="str">
        <f t="shared" si="31"/>
        <v/>
      </c>
      <c r="E207" s="8" t="str">
        <f t="shared" si="32"/>
        <v/>
      </c>
      <c r="F207" s="8" t="str">
        <f t="shared" si="33"/>
        <v/>
      </c>
      <c r="G207" s="8" t="str">
        <f t="shared" si="27"/>
        <v/>
      </c>
      <c r="H207" s="8" t="str">
        <f t="shared" si="35"/>
        <v/>
      </c>
      <c r="I207" s="8" t="str">
        <f t="shared" si="34"/>
        <v/>
      </c>
    </row>
    <row r="208" spans="1:9">
      <c r="A208" s="6" t="str">
        <f t="shared" si="28"/>
        <v/>
      </c>
      <c r="B208" s="6" t="str">
        <f t="shared" si="29"/>
        <v/>
      </c>
      <c r="C208" s="8" t="str">
        <f t="shared" si="30"/>
        <v/>
      </c>
      <c r="D208" s="72" t="str">
        <f t="shared" si="31"/>
        <v/>
      </c>
      <c r="E208" s="8" t="str">
        <f t="shared" si="32"/>
        <v/>
      </c>
      <c r="F208" s="8" t="str">
        <f t="shared" si="33"/>
        <v/>
      </c>
      <c r="G208" s="8" t="str">
        <f t="shared" si="27"/>
        <v/>
      </c>
      <c r="H208" s="8" t="str">
        <f t="shared" si="35"/>
        <v/>
      </c>
      <c r="I208" s="8" t="str">
        <f t="shared" si="34"/>
        <v/>
      </c>
    </row>
    <row r="209" spans="1:9">
      <c r="A209" s="6" t="str">
        <f t="shared" si="28"/>
        <v/>
      </c>
      <c r="B209" s="6" t="str">
        <f t="shared" si="29"/>
        <v/>
      </c>
      <c r="C209" s="8" t="str">
        <f t="shared" si="30"/>
        <v/>
      </c>
      <c r="D209" s="72" t="str">
        <f t="shared" si="31"/>
        <v/>
      </c>
      <c r="E209" s="8" t="str">
        <f t="shared" si="32"/>
        <v/>
      </c>
      <c r="F209" s="8" t="str">
        <f t="shared" si="33"/>
        <v/>
      </c>
      <c r="G209" s="8" t="str">
        <f t="shared" si="27"/>
        <v/>
      </c>
      <c r="H209" s="8" t="str">
        <f t="shared" si="35"/>
        <v/>
      </c>
      <c r="I209" s="8" t="str">
        <f t="shared" si="34"/>
        <v/>
      </c>
    </row>
    <row r="210" spans="1:9">
      <c r="A210" s="6" t="str">
        <f t="shared" si="28"/>
        <v/>
      </c>
      <c r="B210" s="6" t="str">
        <f t="shared" si="29"/>
        <v/>
      </c>
      <c r="C210" s="8" t="str">
        <f t="shared" si="30"/>
        <v/>
      </c>
      <c r="D210" s="72" t="str">
        <f t="shared" si="31"/>
        <v/>
      </c>
      <c r="E210" s="8" t="str">
        <f t="shared" si="32"/>
        <v/>
      </c>
      <c r="F210" s="8" t="str">
        <f t="shared" si="33"/>
        <v/>
      </c>
      <c r="G210" s="8" t="str">
        <f t="shared" si="27"/>
        <v/>
      </c>
      <c r="H210" s="8" t="str">
        <f t="shared" si="35"/>
        <v/>
      </c>
      <c r="I210" s="8" t="str">
        <f t="shared" si="34"/>
        <v/>
      </c>
    </row>
    <row r="211" spans="1:9">
      <c r="A211" s="6" t="str">
        <f t="shared" si="28"/>
        <v/>
      </c>
      <c r="B211" s="6" t="str">
        <f t="shared" si="29"/>
        <v/>
      </c>
      <c r="C211" s="8" t="str">
        <f t="shared" si="30"/>
        <v/>
      </c>
      <c r="D211" s="72" t="str">
        <f t="shared" si="31"/>
        <v/>
      </c>
      <c r="E211" s="8" t="str">
        <f t="shared" si="32"/>
        <v/>
      </c>
      <c r="F211" s="8" t="str">
        <f t="shared" si="33"/>
        <v/>
      </c>
      <c r="G211" s="8" t="str">
        <f t="shared" si="27"/>
        <v/>
      </c>
      <c r="H211" s="8" t="str">
        <f t="shared" si="35"/>
        <v/>
      </c>
      <c r="I211" s="8" t="str">
        <f t="shared" si="34"/>
        <v/>
      </c>
    </row>
    <row r="212" spans="1:9">
      <c r="A212" s="6" t="str">
        <f t="shared" si="28"/>
        <v/>
      </c>
      <c r="B212" s="6" t="str">
        <f t="shared" si="29"/>
        <v/>
      </c>
      <c r="C212" s="8" t="str">
        <f t="shared" si="30"/>
        <v/>
      </c>
      <c r="D212" s="72" t="str">
        <f t="shared" si="31"/>
        <v/>
      </c>
      <c r="E212" s="8" t="str">
        <f t="shared" si="32"/>
        <v/>
      </c>
      <c r="F212" s="8" t="str">
        <f t="shared" si="33"/>
        <v/>
      </c>
      <c r="G212" s="8" t="str">
        <f t="shared" si="27"/>
        <v/>
      </c>
      <c r="H212" s="8" t="str">
        <f t="shared" si="35"/>
        <v/>
      </c>
      <c r="I212" s="8" t="str">
        <f t="shared" si="34"/>
        <v/>
      </c>
    </row>
    <row r="213" spans="1:9">
      <c r="A213" s="6" t="str">
        <f t="shared" si="28"/>
        <v/>
      </c>
      <c r="B213" s="6" t="str">
        <f t="shared" si="29"/>
        <v/>
      </c>
      <c r="C213" s="8" t="str">
        <f t="shared" si="30"/>
        <v/>
      </c>
      <c r="D213" s="72" t="str">
        <f t="shared" si="31"/>
        <v/>
      </c>
      <c r="E213" s="8" t="str">
        <f t="shared" si="32"/>
        <v/>
      </c>
      <c r="F213" s="8" t="str">
        <f t="shared" si="33"/>
        <v/>
      </c>
      <c r="G213" s="8" t="str">
        <f t="shared" si="27"/>
        <v/>
      </c>
      <c r="H213" s="8" t="str">
        <f t="shared" si="35"/>
        <v/>
      </c>
      <c r="I213" s="8" t="str">
        <f t="shared" si="34"/>
        <v/>
      </c>
    </row>
    <row r="214" spans="1:9">
      <c r="A214" s="6" t="str">
        <f t="shared" si="28"/>
        <v/>
      </c>
      <c r="B214" s="6" t="str">
        <f t="shared" si="29"/>
        <v/>
      </c>
      <c r="C214" s="8" t="str">
        <f t="shared" si="30"/>
        <v/>
      </c>
      <c r="D214" s="72" t="str">
        <f t="shared" si="31"/>
        <v/>
      </c>
      <c r="E214" s="8" t="str">
        <f t="shared" si="32"/>
        <v/>
      </c>
      <c r="F214" s="8" t="str">
        <f t="shared" si="33"/>
        <v/>
      </c>
      <c r="G214" s="8" t="str">
        <f t="shared" si="27"/>
        <v/>
      </c>
      <c r="H214" s="8" t="str">
        <f t="shared" si="35"/>
        <v/>
      </c>
      <c r="I214" s="8" t="str">
        <f t="shared" si="34"/>
        <v/>
      </c>
    </row>
    <row r="215" spans="1:9">
      <c r="A215" s="6" t="str">
        <f t="shared" si="28"/>
        <v/>
      </c>
      <c r="B215" s="6" t="str">
        <f t="shared" si="29"/>
        <v/>
      </c>
      <c r="C215" s="8" t="str">
        <f t="shared" si="30"/>
        <v/>
      </c>
      <c r="D215" s="72" t="str">
        <f t="shared" si="31"/>
        <v/>
      </c>
      <c r="E215" s="8" t="str">
        <f t="shared" si="32"/>
        <v/>
      </c>
      <c r="F215" s="8" t="str">
        <f t="shared" si="33"/>
        <v/>
      </c>
      <c r="G215" s="8" t="str">
        <f t="shared" si="27"/>
        <v/>
      </c>
      <c r="H215" s="8" t="str">
        <f t="shared" si="35"/>
        <v/>
      </c>
      <c r="I215" s="8" t="str">
        <f t="shared" si="34"/>
        <v/>
      </c>
    </row>
    <row r="216" spans="1:9">
      <c r="A216" s="6" t="str">
        <f t="shared" si="28"/>
        <v/>
      </c>
      <c r="B216" s="6" t="str">
        <f t="shared" si="29"/>
        <v/>
      </c>
      <c r="C216" s="8" t="str">
        <f t="shared" si="30"/>
        <v/>
      </c>
      <c r="D216" s="72" t="str">
        <f t="shared" si="31"/>
        <v/>
      </c>
      <c r="E216" s="8" t="str">
        <f t="shared" si="32"/>
        <v/>
      </c>
      <c r="F216" s="8" t="str">
        <f t="shared" si="33"/>
        <v/>
      </c>
      <c r="G216" s="8" t="str">
        <f t="shared" si="27"/>
        <v/>
      </c>
      <c r="H216" s="8" t="str">
        <f t="shared" si="35"/>
        <v/>
      </c>
      <c r="I216" s="8" t="str">
        <f t="shared" si="34"/>
        <v/>
      </c>
    </row>
    <row r="217" spans="1:9">
      <c r="A217" s="6" t="str">
        <f t="shared" si="28"/>
        <v/>
      </c>
      <c r="B217" s="6" t="str">
        <f t="shared" si="29"/>
        <v/>
      </c>
      <c r="C217" s="8" t="str">
        <f t="shared" si="30"/>
        <v/>
      </c>
      <c r="D217" s="72" t="str">
        <f t="shared" si="31"/>
        <v/>
      </c>
      <c r="E217" s="8" t="str">
        <f t="shared" si="32"/>
        <v/>
      </c>
      <c r="F217" s="8" t="str">
        <f t="shared" si="33"/>
        <v/>
      </c>
      <c r="G217" s="8" t="str">
        <f t="shared" si="27"/>
        <v/>
      </c>
      <c r="H217" s="8" t="str">
        <f t="shared" si="35"/>
        <v/>
      </c>
      <c r="I217" s="8" t="str">
        <f t="shared" si="34"/>
        <v/>
      </c>
    </row>
    <row r="218" spans="1:9">
      <c r="A218" s="6" t="str">
        <f t="shared" si="28"/>
        <v/>
      </c>
      <c r="B218" s="6" t="str">
        <f t="shared" si="29"/>
        <v/>
      </c>
      <c r="C218" s="8" t="str">
        <f t="shared" si="30"/>
        <v/>
      </c>
      <c r="D218" s="72" t="str">
        <f t="shared" si="31"/>
        <v/>
      </c>
      <c r="E218" s="8" t="str">
        <f t="shared" si="32"/>
        <v/>
      </c>
      <c r="F218" s="8" t="str">
        <f t="shared" si="33"/>
        <v/>
      </c>
      <c r="G218" s="8" t="str">
        <f t="shared" si="27"/>
        <v/>
      </c>
      <c r="H218" s="8" t="str">
        <f t="shared" si="35"/>
        <v/>
      </c>
      <c r="I218" s="8" t="str">
        <f t="shared" si="34"/>
        <v/>
      </c>
    </row>
    <row r="219" spans="1:9">
      <c r="A219" s="6" t="str">
        <f t="shared" si="28"/>
        <v/>
      </c>
      <c r="B219" s="6" t="str">
        <f t="shared" si="29"/>
        <v/>
      </c>
      <c r="C219" s="8" t="str">
        <f t="shared" si="30"/>
        <v/>
      </c>
      <c r="D219" s="72" t="str">
        <f t="shared" si="31"/>
        <v/>
      </c>
      <c r="E219" s="8" t="str">
        <f t="shared" si="32"/>
        <v/>
      </c>
      <c r="F219" s="8" t="str">
        <f t="shared" si="33"/>
        <v/>
      </c>
      <c r="G219" s="8" t="str">
        <f t="shared" si="27"/>
        <v/>
      </c>
      <c r="H219" s="8" t="str">
        <f t="shared" si="35"/>
        <v/>
      </c>
      <c r="I219" s="8" t="str">
        <f t="shared" si="34"/>
        <v/>
      </c>
    </row>
    <row r="220" spans="1:9">
      <c r="A220" s="6" t="str">
        <f t="shared" si="28"/>
        <v/>
      </c>
      <c r="B220" s="6" t="str">
        <f t="shared" si="29"/>
        <v/>
      </c>
      <c r="C220" s="8" t="str">
        <f t="shared" si="30"/>
        <v/>
      </c>
      <c r="D220" s="72" t="str">
        <f t="shared" si="31"/>
        <v/>
      </c>
      <c r="E220" s="8" t="str">
        <f t="shared" si="32"/>
        <v/>
      </c>
      <c r="F220" s="8" t="str">
        <f t="shared" si="33"/>
        <v/>
      </c>
      <c r="G220" s="8" t="str">
        <f t="shared" si="27"/>
        <v/>
      </c>
      <c r="H220" s="8" t="str">
        <f t="shared" si="35"/>
        <v/>
      </c>
      <c r="I220" s="8" t="str">
        <f t="shared" si="34"/>
        <v/>
      </c>
    </row>
    <row r="221" spans="1:9">
      <c r="A221" s="6" t="str">
        <f t="shared" si="28"/>
        <v/>
      </c>
      <c r="B221" s="6" t="str">
        <f t="shared" si="29"/>
        <v/>
      </c>
      <c r="C221" s="8" t="str">
        <f t="shared" si="30"/>
        <v/>
      </c>
      <c r="D221" s="72" t="str">
        <f t="shared" si="31"/>
        <v/>
      </c>
      <c r="E221" s="8" t="str">
        <f t="shared" si="32"/>
        <v/>
      </c>
      <c r="F221" s="8" t="str">
        <f t="shared" si="33"/>
        <v/>
      </c>
      <c r="G221" s="8" t="str">
        <f t="shared" si="27"/>
        <v/>
      </c>
      <c r="H221" s="8" t="str">
        <f t="shared" si="35"/>
        <v/>
      </c>
      <c r="I221" s="8" t="str">
        <f t="shared" si="34"/>
        <v/>
      </c>
    </row>
    <row r="222" spans="1:9">
      <c r="A222" s="6" t="str">
        <f t="shared" si="28"/>
        <v/>
      </c>
      <c r="B222" s="6" t="str">
        <f t="shared" si="29"/>
        <v/>
      </c>
      <c r="C222" s="8" t="str">
        <f t="shared" si="30"/>
        <v/>
      </c>
      <c r="D222" s="72" t="str">
        <f t="shared" si="31"/>
        <v/>
      </c>
      <c r="E222" s="8" t="str">
        <f t="shared" si="32"/>
        <v/>
      </c>
      <c r="F222" s="8" t="str">
        <f t="shared" si="33"/>
        <v/>
      </c>
      <c r="G222" s="8" t="str">
        <f t="shared" si="27"/>
        <v/>
      </c>
      <c r="H222" s="8" t="str">
        <f t="shared" si="35"/>
        <v/>
      </c>
      <c r="I222" s="8" t="str">
        <f t="shared" si="34"/>
        <v/>
      </c>
    </row>
    <row r="223" spans="1:9">
      <c r="A223" s="6" t="str">
        <f t="shared" si="28"/>
        <v/>
      </c>
      <c r="B223" s="6" t="str">
        <f t="shared" si="29"/>
        <v/>
      </c>
      <c r="C223" s="8" t="str">
        <f t="shared" si="30"/>
        <v/>
      </c>
      <c r="D223" s="72" t="str">
        <f t="shared" si="31"/>
        <v/>
      </c>
      <c r="E223" s="8" t="str">
        <f t="shared" si="32"/>
        <v/>
      </c>
      <c r="F223" s="8" t="str">
        <f t="shared" si="33"/>
        <v/>
      </c>
      <c r="G223" s="8" t="str">
        <f t="shared" si="27"/>
        <v/>
      </c>
      <c r="H223" s="8" t="str">
        <f t="shared" si="35"/>
        <v/>
      </c>
      <c r="I223" s="8" t="str">
        <f t="shared" si="34"/>
        <v/>
      </c>
    </row>
    <row r="224" spans="1:9">
      <c r="A224" s="6" t="str">
        <f t="shared" si="28"/>
        <v/>
      </c>
      <c r="B224" s="6" t="str">
        <f t="shared" si="29"/>
        <v/>
      </c>
      <c r="C224" s="8" t="str">
        <f t="shared" si="30"/>
        <v/>
      </c>
      <c r="D224" s="72" t="str">
        <f t="shared" si="31"/>
        <v/>
      </c>
      <c r="E224" s="8" t="str">
        <f t="shared" si="32"/>
        <v/>
      </c>
      <c r="F224" s="8" t="str">
        <f t="shared" si="33"/>
        <v/>
      </c>
      <c r="G224" s="8" t="str">
        <f t="shared" si="27"/>
        <v/>
      </c>
      <c r="H224" s="8" t="str">
        <f t="shared" si="35"/>
        <v/>
      </c>
      <c r="I224" s="8" t="str">
        <f t="shared" si="34"/>
        <v/>
      </c>
    </row>
    <row r="225" spans="1:9">
      <c r="A225" s="6" t="str">
        <f t="shared" si="28"/>
        <v/>
      </c>
      <c r="B225" s="6" t="str">
        <f t="shared" si="29"/>
        <v/>
      </c>
      <c r="C225" s="8" t="str">
        <f t="shared" si="30"/>
        <v/>
      </c>
      <c r="D225" s="72" t="str">
        <f t="shared" si="31"/>
        <v/>
      </c>
      <c r="E225" s="8" t="str">
        <f t="shared" si="32"/>
        <v/>
      </c>
      <c r="F225" s="8" t="str">
        <f t="shared" si="33"/>
        <v/>
      </c>
      <c r="G225" s="8" t="str">
        <f t="shared" si="27"/>
        <v/>
      </c>
      <c r="H225" s="8" t="str">
        <f t="shared" si="35"/>
        <v/>
      </c>
      <c r="I225" s="8" t="str">
        <f t="shared" si="34"/>
        <v/>
      </c>
    </row>
    <row r="226" spans="1:9">
      <c r="A226" s="6" t="str">
        <f t="shared" si="28"/>
        <v/>
      </c>
      <c r="B226" s="6" t="str">
        <f t="shared" si="29"/>
        <v/>
      </c>
      <c r="C226" s="8" t="str">
        <f t="shared" si="30"/>
        <v/>
      </c>
      <c r="D226" s="72" t="str">
        <f t="shared" si="31"/>
        <v/>
      </c>
      <c r="E226" s="8" t="str">
        <f t="shared" si="32"/>
        <v/>
      </c>
      <c r="F226" s="8" t="str">
        <f t="shared" si="33"/>
        <v/>
      </c>
      <c r="G226" s="8" t="str">
        <f t="shared" si="27"/>
        <v/>
      </c>
      <c r="H226" s="8" t="str">
        <f t="shared" si="35"/>
        <v/>
      </c>
      <c r="I226" s="8" t="str">
        <f t="shared" si="34"/>
        <v/>
      </c>
    </row>
    <row r="227" spans="1:9">
      <c r="A227" s="6" t="str">
        <f t="shared" si="28"/>
        <v/>
      </c>
      <c r="B227" s="6" t="str">
        <f t="shared" si="29"/>
        <v/>
      </c>
      <c r="C227" s="8" t="str">
        <f t="shared" si="30"/>
        <v/>
      </c>
      <c r="D227" s="72" t="str">
        <f t="shared" si="31"/>
        <v/>
      </c>
      <c r="E227" s="8" t="str">
        <f t="shared" si="32"/>
        <v/>
      </c>
      <c r="F227" s="8" t="str">
        <f t="shared" si="33"/>
        <v/>
      </c>
      <c r="G227" s="8" t="str">
        <f t="shared" si="27"/>
        <v/>
      </c>
      <c r="H227" s="8" t="str">
        <f t="shared" si="35"/>
        <v/>
      </c>
      <c r="I227" s="8" t="str">
        <f t="shared" si="34"/>
        <v/>
      </c>
    </row>
    <row r="228" spans="1:9">
      <c r="A228" s="6" t="str">
        <f t="shared" si="28"/>
        <v/>
      </c>
      <c r="B228" s="6" t="str">
        <f t="shared" si="29"/>
        <v/>
      </c>
      <c r="C228" s="8" t="str">
        <f t="shared" si="30"/>
        <v/>
      </c>
      <c r="D228" s="72" t="str">
        <f t="shared" si="31"/>
        <v/>
      </c>
      <c r="E228" s="8" t="str">
        <f t="shared" si="32"/>
        <v/>
      </c>
      <c r="F228" s="8" t="str">
        <f t="shared" si="33"/>
        <v/>
      </c>
      <c r="G228" s="8" t="str">
        <f t="shared" si="27"/>
        <v/>
      </c>
      <c r="H228" s="8" t="str">
        <f t="shared" si="35"/>
        <v/>
      </c>
      <c r="I228" s="8" t="str">
        <f t="shared" si="34"/>
        <v/>
      </c>
    </row>
    <row r="229" spans="1:9">
      <c r="A229" s="6" t="str">
        <f t="shared" si="28"/>
        <v/>
      </c>
      <c r="B229" s="6" t="str">
        <f t="shared" si="29"/>
        <v/>
      </c>
      <c r="C229" s="8" t="str">
        <f t="shared" si="30"/>
        <v/>
      </c>
      <c r="D229" s="72" t="str">
        <f t="shared" si="31"/>
        <v/>
      </c>
      <c r="E229" s="8" t="str">
        <f t="shared" si="32"/>
        <v/>
      </c>
      <c r="F229" s="8" t="str">
        <f t="shared" si="33"/>
        <v/>
      </c>
      <c r="G229" s="8" t="str">
        <f t="shared" si="27"/>
        <v/>
      </c>
      <c r="H229" s="8" t="str">
        <f t="shared" si="35"/>
        <v/>
      </c>
      <c r="I229" s="8" t="str">
        <f t="shared" si="34"/>
        <v/>
      </c>
    </row>
    <row r="230" spans="1:9">
      <c r="A230" s="6" t="str">
        <f t="shared" si="28"/>
        <v/>
      </c>
      <c r="B230" s="6" t="str">
        <f t="shared" si="29"/>
        <v/>
      </c>
      <c r="C230" s="8" t="str">
        <f t="shared" si="30"/>
        <v/>
      </c>
      <c r="D230" s="72" t="str">
        <f t="shared" si="31"/>
        <v/>
      </c>
      <c r="E230" s="8" t="str">
        <f t="shared" si="32"/>
        <v/>
      </c>
      <c r="F230" s="8" t="str">
        <f t="shared" si="33"/>
        <v/>
      </c>
      <c r="G230" s="8" t="str">
        <f t="shared" si="27"/>
        <v/>
      </c>
      <c r="H230" s="8" t="str">
        <f t="shared" si="35"/>
        <v/>
      </c>
      <c r="I230" s="8" t="str">
        <f t="shared" si="34"/>
        <v/>
      </c>
    </row>
    <row r="231" spans="1:9">
      <c r="A231" s="6" t="str">
        <f t="shared" si="28"/>
        <v/>
      </c>
      <c r="B231" s="6" t="str">
        <f t="shared" si="29"/>
        <v/>
      </c>
      <c r="C231" s="8" t="str">
        <f t="shared" si="30"/>
        <v/>
      </c>
      <c r="D231" s="72" t="str">
        <f t="shared" si="31"/>
        <v/>
      </c>
      <c r="E231" s="8" t="str">
        <f t="shared" si="32"/>
        <v/>
      </c>
      <c r="F231" s="8" t="str">
        <f t="shared" si="33"/>
        <v/>
      </c>
      <c r="G231" s="8" t="str">
        <f t="shared" si="27"/>
        <v/>
      </c>
      <c r="H231" s="8" t="str">
        <f t="shared" si="35"/>
        <v/>
      </c>
      <c r="I231" s="8" t="str">
        <f t="shared" si="34"/>
        <v/>
      </c>
    </row>
    <row r="232" spans="1:9">
      <c r="A232" s="6" t="str">
        <f t="shared" si="28"/>
        <v/>
      </c>
      <c r="B232" s="6" t="str">
        <f t="shared" si="29"/>
        <v/>
      </c>
      <c r="C232" s="8" t="str">
        <f t="shared" si="30"/>
        <v/>
      </c>
      <c r="D232" s="72" t="str">
        <f t="shared" si="31"/>
        <v/>
      </c>
      <c r="E232" s="8" t="str">
        <f t="shared" si="32"/>
        <v/>
      </c>
      <c r="F232" s="8" t="str">
        <f t="shared" si="33"/>
        <v/>
      </c>
      <c r="G232" s="8" t="str">
        <f t="shared" si="27"/>
        <v/>
      </c>
      <c r="H232" s="8" t="str">
        <f t="shared" si="35"/>
        <v/>
      </c>
      <c r="I232" s="8" t="str">
        <f t="shared" si="34"/>
        <v/>
      </c>
    </row>
    <row r="233" spans="1:9">
      <c r="A233" s="6" t="str">
        <f t="shared" si="28"/>
        <v/>
      </c>
      <c r="B233" s="6" t="str">
        <f t="shared" si="29"/>
        <v/>
      </c>
      <c r="C233" s="8" t="str">
        <f t="shared" si="30"/>
        <v/>
      </c>
      <c r="D233" s="72" t="str">
        <f t="shared" si="31"/>
        <v/>
      </c>
      <c r="E233" s="8" t="str">
        <f t="shared" si="32"/>
        <v/>
      </c>
      <c r="F233" s="8" t="str">
        <f t="shared" si="33"/>
        <v/>
      </c>
      <c r="G233" s="8" t="str">
        <f t="shared" si="27"/>
        <v/>
      </c>
      <c r="H233" s="8" t="str">
        <f t="shared" si="35"/>
        <v/>
      </c>
      <c r="I233" s="8" t="str">
        <f t="shared" si="34"/>
        <v/>
      </c>
    </row>
    <row r="234" spans="1:9">
      <c r="A234" s="6" t="str">
        <f t="shared" si="28"/>
        <v/>
      </c>
      <c r="B234" s="6" t="str">
        <f t="shared" si="29"/>
        <v/>
      </c>
      <c r="C234" s="8" t="str">
        <f t="shared" si="30"/>
        <v/>
      </c>
      <c r="D234" s="72" t="str">
        <f t="shared" si="31"/>
        <v/>
      </c>
      <c r="E234" s="8" t="str">
        <f t="shared" si="32"/>
        <v/>
      </c>
      <c r="F234" s="8" t="str">
        <f t="shared" si="33"/>
        <v/>
      </c>
      <c r="G234" s="8" t="str">
        <f t="shared" si="27"/>
        <v/>
      </c>
      <c r="H234" s="8" t="str">
        <f t="shared" si="35"/>
        <v/>
      </c>
      <c r="I234" s="8" t="str">
        <f t="shared" si="34"/>
        <v/>
      </c>
    </row>
    <row r="235" spans="1:9">
      <c r="A235" s="6" t="str">
        <f t="shared" si="28"/>
        <v/>
      </c>
      <c r="B235" s="6" t="str">
        <f t="shared" si="29"/>
        <v/>
      </c>
      <c r="C235" s="8" t="str">
        <f t="shared" si="30"/>
        <v/>
      </c>
      <c r="D235" s="72" t="str">
        <f t="shared" si="31"/>
        <v/>
      </c>
      <c r="E235" s="8" t="str">
        <f t="shared" si="32"/>
        <v/>
      </c>
      <c r="F235" s="8" t="str">
        <f t="shared" si="33"/>
        <v/>
      </c>
      <c r="G235" s="8" t="str">
        <f t="shared" si="27"/>
        <v/>
      </c>
      <c r="H235" s="8" t="str">
        <f t="shared" si="35"/>
        <v/>
      </c>
      <c r="I235" s="8" t="str">
        <f t="shared" si="34"/>
        <v/>
      </c>
    </row>
    <row r="236" spans="1:9">
      <c r="A236" s="6" t="str">
        <f t="shared" si="28"/>
        <v/>
      </c>
      <c r="B236" s="6" t="str">
        <f t="shared" si="29"/>
        <v/>
      </c>
      <c r="C236" s="8" t="str">
        <f t="shared" si="30"/>
        <v/>
      </c>
      <c r="D236" s="72" t="str">
        <f t="shared" si="31"/>
        <v/>
      </c>
      <c r="E236" s="8" t="str">
        <f t="shared" si="32"/>
        <v/>
      </c>
      <c r="F236" s="8" t="str">
        <f t="shared" si="33"/>
        <v/>
      </c>
      <c r="G236" s="8" t="str">
        <f t="shared" si="27"/>
        <v/>
      </c>
      <c r="H236" s="8" t="str">
        <f t="shared" si="35"/>
        <v/>
      </c>
      <c r="I236" s="8" t="str">
        <f t="shared" si="34"/>
        <v/>
      </c>
    </row>
    <row r="237" spans="1:9">
      <c r="A237" s="6" t="str">
        <f t="shared" si="28"/>
        <v/>
      </c>
      <c r="B237" s="6" t="str">
        <f t="shared" si="29"/>
        <v/>
      </c>
      <c r="C237" s="8" t="str">
        <f t="shared" si="30"/>
        <v/>
      </c>
      <c r="D237" s="72" t="str">
        <f t="shared" si="31"/>
        <v/>
      </c>
      <c r="E237" s="8" t="str">
        <f t="shared" si="32"/>
        <v/>
      </c>
      <c r="F237" s="8" t="str">
        <f t="shared" si="33"/>
        <v/>
      </c>
      <c r="G237" s="8" t="str">
        <f t="shared" si="27"/>
        <v/>
      </c>
      <c r="H237" s="8" t="str">
        <f t="shared" si="35"/>
        <v/>
      </c>
      <c r="I237" s="8" t="str">
        <f t="shared" si="34"/>
        <v/>
      </c>
    </row>
    <row r="238" spans="1:9">
      <c r="A238" s="6" t="str">
        <f t="shared" si="28"/>
        <v/>
      </c>
      <c r="B238" s="6" t="str">
        <f t="shared" si="29"/>
        <v/>
      </c>
      <c r="C238" s="8" t="str">
        <f t="shared" si="30"/>
        <v/>
      </c>
      <c r="D238" s="72" t="str">
        <f t="shared" si="31"/>
        <v/>
      </c>
      <c r="E238" s="8" t="str">
        <f t="shared" si="32"/>
        <v/>
      </c>
      <c r="F238" s="8" t="str">
        <f t="shared" si="33"/>
        <v/>
      </c>
      <c r="G238" s="8" t="str">
        <f t="shared" si="27"/>
        <v/>
      </c>
      <c r="H238" s="8" t="str">
        <f t="shared" si="35"/>
        <v/>
      </c>
      <c r="I238" s="8" t="str">
        <f t="shared" si="34"/>
        <v/>
      </c>
    </row>
    <row r="239" spans="1:9">
      <c r="A239" s="6" t="str">
        <f t="shared" si="28"/>
        <v/>
      </c>
      <c r="B239" s="6" t="str">
        <f t="shared" si="29"/>
        <v/>
      </c>
      <c r="C239" s="8" t="str">
        <f t="shared" si="30"/>
        <v/>
      </c>
      <c r="D239" s="72" t="str">
        <f t="shared" si="31"/>
        <v/>
      </c>
      <c r="E239" s="8" t="str">
        <f t="shared" si="32"/>
        <v/>
      </c>
      <c r="F239" s="8" t="str">
        <f t="shared" si="33"/>
        <v/>
      </c>
      <c r="G239" s="8" t="str">
        <f t="shared" si="27"/>
        <v/>
      </c>
      <c r="H239" s="8" t="str">
        <f t="shared" si="35"/>
        <v/>
      </c>
      <c r="I239" s="8" t="str">
        <f t="shared" si="34"/>
        <v/>
      </c>
    </row>
    <row r="240" spans="1:9">
      <c r="A240" s="6" t="str">
        <f t="shared" si="28"/>
        <v/>
      </c>
      <c r="B240" s="6" t="str">
        <f t="shared" si="29"/>
        <v/>
      </c>
      <c r="C240" s="8" t="str">
        <f t="shared" si="30"/>
        <v/>
      </c>
      <c r="D240" s="72" t="str">
        <f t="shared" si="31"/>
        <v/>
      </c>
      <c r="E240" s="8" t="str">
        <f t="shared" si="32"/>
        <v/>
      </c>
      <c r="F240" s="8" t="str">
        <f t="shared" si="33"/>
        <v/>
      </c>
      <c r="G240" s="8" t="str">
        <f t="shared" si="27"/>
        <v/>
      </c>
      <c r="H240" s="8" t="str">
        <f t="shared" si="35"/>
        <v/>
      </c>
      <c r="I240" s="8" t="str">
        <f t="shared" si="34"/>
        <v/>
      </c>
    </row>
    <row r="241" spans="1:9">
      <c r="A241" s="6" t="str">
        <f t="shared" si="28"/>
        <v/>
      </c>
      <c r="B241" s="6" t="str">
        <f t="shared" si="29"/>
        <v/>
      </c>
      <c r="C241" s="8" t="str">
        <f t="shared" si="30"/>
        <v/>
      </c>
      <c r="D241" s="72" t="str">
        <f t="shared" si="31"/>
        <v/>
      </c>
      <c r="E241" s="8" t="str">
        <f t="shared" si="32"/>
        <v/>
      </c>
      <c r="F241" s="8" t="str">
        <f t="shared" si="33"/>
        <v/>
      </c>
      <c r="G241" s="8" t="str">
        <f t="shared" si="27"/>
        <v/>
      </c>
      <c r="H241" s="8" t="str">
        <f t="shared" si="35"/>
        <v/>
      </c>
      <c r="I241" s="8" t="str">
        <f t="shared" si="34"/>
        <v/>
      </c>
    </row>
    <row r="242" spans="1:9">
      <c r="A242" s="6" t="str">
        <f t="shared" si="28"/>
        <v/>
      </c>
      <c r="B242" s="6" t="str">
        <f t="shared" si="29"/>
        <v/>
      </c>
      <c r="C242" s="8" t="str">
        <f t="shared" si="30"/>
        <v/>
      </c>
      <c r="D242" s="72" t="str">
        <f t="shared" si="31"/>
        <v/>
      </c>
      <c r="E242" s="8" t="str">
        <f t="shared" si="32"/>
        <v/>
      </c>
      <c r="F242" s="8" t="str">
        <f t="shared" si="33"/>
        <v/>
      </c>
      <c r="G242" s="8" t="str">
        <f t="shared" si="27"/>
        <v/>
      </c>
      <c r="H242" s="8" t="str">
        <f t="shared" si="35"/>
        <v/>
      </c>
      <c r="I242" s="8" t="str">
        <f t="shared" si="34"/>
        <v/>
      </c>
    </row>
    <row r="243" spans="1:9">
      <c r="A243" s="6" t="str">
        <f t="shared" si="28"/>
        <v/>
      </c>
      <c r="B243" s="6" t="str">
        <f t="shared" si="29"/>
        <v/>
      </c>
      <c r="C243" s="8" t="str">
        <f t="shared" si="30"/>
        <v/>
      </c>
      <c r="D243" s="72" t="str">
        <f t="shared" si="31"/>
        <v/>
      </c>
      <c r="E243" s="8" t="str">
        <f t="shared" si="32"/>
        <v/>
      </c>
      <c r="F243" s="8" t="str">
        <f t="shared" si="33"/>
        <v/>
      </c>
      <c r="G243" s="8" t="str">
        <f t="shared" si="27"/>
        <v/>
      </c>
      <c r="H243" s="8" t="str">
        <f t="shared" si="35"/>
        <v/>
      </c>
      <c r="I243" s="8" t="str">
        <f t="shared" si="34"/>
        <v/>
      </c>
    </row>
    <row r="244" spans="1:9">
      <c r="A244" s="6" t="str">
        <f t="shared" si="28"/>
        <v/>
      </c>
      <c r="B244" s="6" t="str">
        <f t="shared" si="29"/>
        <v/>
      </c>
      <c r="C244" s="8" t="str">
        <f t="shared" si="30"/>
        <v/>
      </c>
      <c r="D244" s="72" t="str">
        <f t="shared" si="31"/>
        <v/>
      </c>
      <c r="E244" s="8" t="str">
        <f t="shared" si="32"/>
        <v/>
      </c>
      <c r="F244" s="8" t="str">
        <f t="shared" si="33"/>
        <v/>
      </c>
      <c r="G244" s="8" t="str">
        <f t="shared" si="27"/>
        <v/>
      </c>
      <c r="H244" s="8" t="str">
        <f t="shared" si="35"/>
        <v/>
      </c>
      <c r="I244" s="8" t="str">
        <f t="shared" si="34"/>
        <v/>
      </c>
    </row>
    <row r="245" spans="1:9">
      <c r="A245" s="6" t="str">
        <f t="shared" si="28"/>
        <v/>
      </c>
      <c r="B245" s="6" t="str">
        <f t="shared" si="29"/>
        <v/>
      </c>
      <c r="C245" s="8" t="str">
        <f t="shared" si="30"/>
        <v/>
      </c>
      <c r="D245" s="72" t="str">
        <f t="shared" si="31"/>
        <v/>
      </c>
      <c r="E245" s="8" t="str">
        <f t="shared" si="32"/>
        <v/>
      </c>
      <c r="F245" s="8" t="str">
        <f t="shared" si="33"/>
        <v/>
      </c>
      <c r="G245" s="8" t="str">
        <f t="shared" si="27"/>
        <v/>
      </c>
      <c r="H245" s="8" t="str">
        <f t="shared" si="35"/>
        <v/>
      </c>
      <c r="I245" s="8" t="str">
        <f t="shared" si="34"/>
        <v/>
      </c>
    </row>
    <row r="246" spans="1:9">
      <c r="A246" s="6" t="str">
        <f t="shared" si="28"/>
        <v/>
      </c>
      <c r="B246" s="6" t="str">
        <f t="shared" si="29"/>
        <v/>
      </c>
      <c r="C246" s="8" t="str">
        <f t="shared" si="30"/>
        <v/>
      </c>
      <c r="D246" s="72" t="str">
        <f t="shared" si="31"/>
        <v/>
      </c>
      <c r="E246" s="8" t="str">
        <f t="shared" si="32"/>
        <v/>
      </c>
      <c r="F246" s="8" t="str">
        <f t="shared" si="33"/>
        <v/>
      </c>
      <c r="G246" s="8" t="str">
        <f t="shared" si="27"/>
        <v/>
      </c>
      <c r="H246" s="8" t="str">
        <f t="shared" si="35"/>
        <v/>
      </c>
      <c r="I246" s="8" t="str">
        <f t="shared" si="34"/>
        <v/>
      </c>
    </row>
    <row r="247" spans="1:9">
      <c r="A247" s="6" t="str">
        <f t="shared" si="28"/>
        <v/>
      </c>
      <c r="B247" s="6" t="str">
        <f t="shared" si="29"/>
        <v/>
      </c>
      <c r="C247" s="8" t="str">
        <f t="shared" si="30"/>
        <v/>
      </c>
      <c r="D247" s="72" t="str">
        <f t="shared" si="31"/>
        <v/>
      </c>
      <c r="E247" s="8" t="str">
        <f t="shared" si="32"/>
        <v/>
      </c>
      <c r="F247" s="8" t="str">
        <f t="shared" si="33"/>
        <v/>
      </c>
      <c r="G247" s="8" t="str">
        <f t="shared" si="27"/>
        <v/>
      </c>
      <c r="H247" s="8" t="str">
        <f t="shared" si="35"/>
        <v/>
      </c>
      <c r="I247" s="8" t="str">
        <f t="shared" si="34"/>
        <v/>
      </c>
    </row>
    <row r="248" spans="1:9">
      <c r="A248" s="6" t="str">
        <f t="shared" si="28"/>
        <v/>
      </c>
      <c r="B248" s="6" t="str">
        <f t="shared" si="29"/>
        <v/>
      </c>
      <c r="C248" s="8" t="str">
        <f t="shared" si="30"/>
        <v/>
      </c>
      <c r="D248" s="72" t="str">
        <f t="shared" si="31"/>
        <v/>
      </c>
      <c r="E248" s="8" t="str">
        <f t="shared" si="32"/>
        <v/>
      </c>
      <c r="F248" s="8" t="str">
        <f t="shared" si="33"/>
        <v/>
      </c>
      <c r="G248" s="8" t="str">
        <f t="shared" si="27"/>
        <v/>
      </c>
      <c r="H248" s="8" t="str">
        <f t="shared" si="35"/>
        <v/>
      </c>
      <c r="I248" s="8" t="str">
        <f t="shared" si="34"/>
        <v/>
      </c>
    </row>
    <row r="249" spans="1:9">
      <c r="A249" s="6" t="str">
        <f t="shared" si="28"/>
        <v/>
      </c>
      <c r="B249" s="6" t="str">
        <f t="shared" si="29"/>
        <v/>
      </c>
      <c r="C249" s="8" t="str">
        <f t="shared" si="30"/>
        <v/>
      </c>
      <c r="D249" s="72" t="str">
        <f t="shared" si="31"/>
        <v/>
      </c>
      <c r="E249" s="8" t="str">
        <f t="shared" si="32"/>
        <v/>
      </c>
      <c r="F249" s="8" t="str">
        <f t="shared" si="33"/>
        <v/>
      </c>
      <c r="G249" s="8" t="str">
        <f t="shared" si="27"/>
        <v/>
      </c>
      <c r="H249" s="8" t="str">
        <f t="shared" si="35"/>
        <v/>
      </c>
      <c r="I249" s="8" t="str">
        <f t="shared" si="34"/>
        <v/>
      </c>
    </row>
    <row r="250" spans="1:9">
      <c r="A250" s="6" t="str">
        <f t="shared" si="28"/>
        <v/>
      </c>
      <c r="B250" s="6" t="str">
        <f t="shared" si="29"/>
        <v/>
      </c>
      <c r="C250" s="8" t="str">
        <f t="shared" si="30"/>
        <v/>
      </c>
      <c r="D250" s="72" t="str">
        <f t="shared" si="31"/>
        <v/>
      </c>
      <c r="E250" s="8" t="str">
        <f t="shared" si="32"/>
        <v/>
      </c>
      <c r="F250" s="8" t="str">
        <f t="shared" si="33"/>
        <v/>
      </c>
      <c r="G250" s="8" t="str">
        <f t="shared" si="27"/>
        <v/>
      </c>
      <c r="H250" s="8" t="str">
        <f t="shared" si="35"/>
        <v/>
      </c>
      <c r="I250" s="8" t="str">
        <f t="shared" si="34"/>
        <v/>
      </c>
    </row>
    <row r="251" spans="1:9">
      <c r="A251" s="6" t="str">
        <f t="shared" si="28"/>
        <v/>
      </c>
      <c r="B251" s="6" t="str">
        <f t="shared" si="29"/>
        <v/>
      </c>
      <c r="C251" s="8" t="str">
        <f t="shared" si="30"/>
        <v/>
      </c>
      <c r="D251" s="72" t="str">
        <f t="shared" si="31"/>
        <v/>
      </c>
      <c r="E251" s="8" t="str">
        <f t="shared" si="32"/>
        <v/>
      </c>
      <c r="F251" s="8" t="str">
        <f t="shared" si="33"/>
        <v/>
      </c>
      <c r="G251" s="8" t="str">
        <f t="shared" si="27"/>
        <v/>
      </c>
      <c r="H251" s="8" t="str">
        <f t="shared" si="35"/>
        <v/>
      </c>
      <c r="I251" s="8" t="str">
        <f t="shared" si="34"/>
        <v/>
      </c>
    </row>
    <row r="252" spans="1:9">
      <c r="A252" s="6" t="str">
        <f t="shared" si="28"/>
        <v/>
      </c>
      <c r="B252" s="6" t="str">
        <f t="shared" si="29"/>
        <v/>
      </c>
      <c r="C252" s="8" t="str">
        <f t="shared" si="30"/>
        <v/>
      </c>
      <c r="D252" s="72" t="str">
        <f t="shared" si="31"/>
        <v/>
      </c>
      <c r="E252" s="8" t="str">
        <f t="shared" si="32"/>
        <v/>
      </c>
      <c r="F252" s="8" t="str">
        <f t="shared" si="33"/>
        <v/>
      </c>
      <c r="G252" s="8" t="str">
        <f t="shared" si="27"/>
        <v/>
      </c>
      <c r="H252" s="8" t="str">
        <f t="shared" si="35"/>
        <v/>
      </c>
      <c r="I252" s="8" t="str">
        <f t="shared" si="34"/>
        <v/>
      </c>
    </row>
    <row r="253" spans="1:9">
      <c r="A253" s="6" t="str">
        <f t="shared" si="28"/>
        <v/>
      </c>
      <c r="B253" s="6" t="str">
        <f t="shared" si="29"/>
        <v/>
      </c>
      <c r="C253" s="8" t="str">
        <f t="shared" si="30"/>
        <v/>
      </c>
      <c r="D253" s="72" t="str">
        <f t="shared" si="31"/>
        <v/>
      </c>
      <c r="E253" s="8" t="str">
        <f t="shared" si="32"/>
        <v/>
      </c>
      <c r="F253" s="8" t="str">
        <f t="shared" si="33"/>
        <v/>
      </c>
      <c r="G253" s="8" t="str">
        <f t="shared" si="27"/>
        <v/>
      </c>
      <c r="H253" s="8" t="str">
        <f t="shared" si="35"/>
        <v/>
      </c>
      <c r="I253" s="8" t="str">
        <f t="shared" si="34"/>
        <v/>
      </c>
    </row>
    <row r="254" spans="1:9">
      <c r="A254" s="6" t="str">
        <f t="shared" si="28"/>
        <v/>
      </c>
      <c r="B254" s="6" t="str">
        <f t="shared" si="29"/>
        <v/>
      </c>
      <c r="C254" s="8" t="str">
        <f t="shared" si="30"/>
        <v/>
      </c>
      <c r="D254" s="72" t="str">
        <f t="shared" si="31"/>
        <v/>
      </c>
      <c r="E254" s="8" t="str">
        <f t="shared" si="32"/>
        <v/>
      </c>
      <c r="F254" s="8" t="str">
        <f t="shared" si="33"/>
        <v/>
      </c>
      <c r="G254" s="8" t="str">
        <f t="shared" si="27"/>
        <v/>
      </c>
      <c r="H254" s="8" t="str">
        <f t="shared" si="35"/>
        <v/>
      </c>
      <c r="I254" s="8" t="str">
        <f t="shared" si="34"/>
        <v/>
      </c>
    </row>
    <row r="255" spans="1:9">
      <c r="A255" s="6" t="str">
        <f t="shared" si="28"/>
        <v/>
      </c>
      <c r="B255" s="6" t="str">
        <f t="shared" si="29"/>
        <v/>
      </c>
      <c r="C255" s="8" t="str">
        <f t="shared" si="30"/>
        <v/>
      </c>
      <c r="D255" s="72" t="str">
        <f t="shared" si="31"/>
        <v/>
      </c>
      <c r="E255" s="8" t="str">
        <f t="shared" si="32"/>
        <v/>
      </c>
      <c r="F255" s="8" t="str">
        <f t="shared" si="33"/>
        <v/>
      </c>
      <c r="G255" s="8" t="str">
        <f t="shared" si="27"/>
        <v/>
      </c>
      <c r="H255" s="8" t="str">
        <f t="shared" si="35"/>
        <v/>
      </c>
      <c r="I255" s="8" t="str">
        <f t="shared" si="34"/>
        <v/>
      </c>
    </row>
    <row r="256" spans="1:9">
      <c r="A256" s="6" t="str">
        <f t="shared" si="28"/>
        <v/>
      </c>
      <c r="B256" s="6" t="str">
        <f t="shared" si="29"/>
        <v/>
      </c>
      <c r="C256" s="8" t="str">
        <f t="shared" si="30"/>
        <v/>
      </c>
      <c r="D256" s="72" t="str">
        <f t="shared" si="31"/>
        <v/>
      </c>
      <c r="E256" s="8" t="str">
        <f t="shared" si="32"/>
        <v/>
      </c>
      <c r="F256" s="8" t="str">
        <f t="shared" si="33"/>
        <v/>
      </c>
      <c r="G256" s="8" t="str">
        <f t="shared" si="27"/>
        <v/>
      </c>
      <c r="H256" s="8" t="str">
        <f t="shared" si="35"/>
        <v/>
      </c>
      <c r="I256" s="8" t="str">
        <f t="shared" si="34"/>
        <v/>
      </c>
    </row>
    <row r="257" spans="1:9">
      <c r="A257" s="6" t="str">
        <f t="shared" si="28"/>
        <v/>
      </c>
      <c r="B257" s="6" t="str">
        <f t="shared" si="29"/>
        <v/>
      </c>
      <c r="C257" s="8" t="str">
        <f t="shared" si="30"/>
        <v/>
      </c>
      <c r="D257" s="72" t="str">
        <f t="shared" si="31"/>
        <v/>
      </c>
      <c r="E257" s="8" t="str">
        <f t="shared" si="32"/>
        <v/>
      </c>
      <c r="F257" s="8" t="str">
        <f t="shared" si="33"/>
        <v/>
      </c>
      <c r="G257" s="8" t="str">
        <f t="shared" si="27"/>
        <v/>
      </c>
      <c r="H257" s="8" t="str">
        <f t="shared" si="35"/>
        <v/>
      </c>
      <c r="I257" s="8" t="str">
        <f t="shared" si="34"/>
        <v/>
      </c>
    </row>
    <row r="258" spans="1:9">
      <c r="A258" s="6" t="str">
        <f t="shared" si="28"/>
        <v/>
      </c>
      <c r="B258" s="6" t="str">
        <f t="shared" si="29"/>
        <v/>
      </c>
      <c r="C258" s="8" t="str">
        <f t="shared" si="30"/>
        <v/>
      </c>
      <c r="D258" s="72" t="str">
        <f t="shared" si="31"/>
        <v/>
      </c>
      <c r="E258" s="8" t="str">
        <f t="shared" si="32"/>
        <v/>
      </c>
      <c r="F258" s="8" t="str">
        <f t="shared" si="33"/>
        <v/>
      </c>
      <c r="G258" s="8" t="str">
        <f t="shared" si="27"/>
        <v/>
      </c>
      <c r="H258" s="8" t="str">
        <f t="shared" si="35"/>
        <v/>
      </c>
      <c r="I258" s="8" t="str">
        <f t="shared" si="34"/>
        <v/>
      </c>
    </row>
    <row r="259" spans="1:9">
      <c r="A259" s="6" t="str">
        <f t="shared" si="28"/>
        <v/>
      </c>
      <c r="B259" s="6" t="str">
        <f t="shared" si="29"/>
        <v/>
      </c>
      <c r="C259" s="8" t="str">
        <f t="shared" si="30"/>
        <v/>
      </c>
      <c r="D259" s="72" t="str">
        <f t="shared" si="31"/>
        <v/>
      </c>
      <c r="E259" s="8" t="str">
        <f t="shared" si="32"/>
        <v/>
      </c>
      <c r="F259" s="8" t="str">
        <f t="shared" si="33"/>
        <v/>
      </c>
      <c r="G259" s="8" t="str">
        <f t="shared" si="27"/>
        <v/>
      </c>
      <c r="H259" s="8" t="str">
        <f t="shared" si="35"/>
        <v/>
      </c>
      <c r="I259" s="8" t="str">
        <f t="shared" si="34"/>
        <v/>
      </c>
    </row>
    <row r="260" spans="1:9">
      <c r="A260" s="6" t="str">
        <f t="shared" si="28"/>
        <v/>
      </c>
      <c r="B260" s="6" t="str">
        <f t="shared" si="29"/>
        <v/>
      </c>
      <c r="C260" s="8" t="str">
        <f t="shared" si="30"/>
        <v/>
      </c>
      <c r="D260" s="72" t="str">
        <f t="shared" si="31"/>
        <v/>
      </c>
      <c r="E260" s="8" t="str">
        <f t="shared" si="32"/>
        <v/>
      </c>
      <c r="F260" s="8" t="str">
        <f t="shared" si="33"/>
        <v/>
      </c>
      <c r="G260" s="8" t="str">
        <f t="shared" si="27"/>
        <v/>
      </c>
      <c r="H260" s="8" t="str">
        <f t="shared" si="35"/>
        <v/>
      </c>
      <c r="I260" s="8" t="str">
        <f t="shared" si="34"/>
        <v/>
      </c>
    </row>
    <row r="261" spans="1:9">
      <c r="A261" s="6" t="str">
        <f t="shared" si="28"/>
        <v/>
      </c>
      <c r="B261" s="6" t="str">
        <f t="shared" si="29"/>
        <v/>
      </c>
      <c r="C261" s="8" t="str">
        <f t="shared" si="30"/>
        <v/>
      </c>
      <c r="D261" s="72" t="str">
        <f t="shared" si="31"/>
        <v/>
      </c>
      <c r="E261" s="8" t="str">
        <f t="shared" si="32"/>
        <v/>
      </c>
      <c r="F261" s="8" t="str">
        <f t="shared" si="33"/>
        <v/>
      </c>
      <c r="G261" s="8" t="str">
        <f t="shared" si="27"/>
        <v/>
      </c>
      <c r="H261" s="8" t="str">
        <f t="shared" si="35"/>
        <v/>
      </c>
      <c r="I261" s="8" t="str">
        <f t="shared" si="34"/>
        <v/>
      </c>
    </row>
    <row r="262" spans="1:9">
      <c r="A262" s="6" t="str">
        <f t="shared" si="28"/>
        <v/>
      </c>
      <c r="B262" s="6" t="str">
        <f t="shared" si="29"/>
        <v/>
      </c>
      <c r="C262" s="8" t="str">
        <f t="shared" si="30"/>
        <v/>
      </c>
      <c r="D262" s="72" t="str">
        <f t="shared" si="31"/>
        <v/>
      </c>
      <c r="E262" s="8" t="str">
        <f t="shared" si="32"/>
        <v/>
      </c>
      <c r="F262" s="8" t="str">
        <f t="shared" si="33"/>
        <v/>
      </c>
      <c r="G262" s="8" t="str">
        <f t="shared" si="27"/>
        <v/>
      </c>
      <c r="H262" s="8" t="str">
        <f t="shared" si="35"/>
        <v/>
      </c>
      <c r="I262" s="8" t="str">
        <f t="shared" si="34"/>
        <v/>
      </c>
    </row>
    <row r="263" spans="1:9">
      <c r="A263" s="6" t="str">
        <f t="shared" si="28"/>
        <v/>
      </c>
      <c r="B263" s="6" t="str">
        <f t="shared" si="29"/>
        <v/>
      </c>
      <c r="C263" s="8" t="str">
        <f t="shared" si="30"/>
        <v/>
      </c>
      <c r="D263" s="72" t="str">
        <f t="shared" si="31"/>
        <v/>
      </c>
      <c r="E263" s="8" t="str">
        <f t="shared" si="32"/>
        <v/>
      </c>
      <c r="F263" s="8" t="str">
        <f t="shared" si="33"/>
        <v/>
      </c>
      <c r="G263" s="8" t="str">
        <f t="shared" si="27"/>
        <v/>
      </c>
      <c r="H263" s="8" t="str">
        <f t="shared" si="35"/>
        <v/>
      </c>
      <c r="I263" s="8" t="str">
        <f t="shared" si="34"/>
        <v/>
      </c>
    </row>
    <row r="264" spans="1:9">
      <c r="H264" s="8" t="str">
        <f t="shared" si="35"/>
        <v/>
      </c>
    </row>
    <row r="265" spans="1:9">
      <c r="H265" s="8" t="str">
        <f t="shared" si="35"/>
        <v/>
      </c>
    </row>
    <row r="266" spans="1:9">
      <c r="H266" s="8" t="str">
        <f t="shared" si="35"/>
        <v/>
      </c>
    </row>
    <row r="267" spans="1:9">
      <c r="H267" s="8" t="str">
        <f t="shared" ref="H267:H275" si="36">IF(A267="","",IF(C267+D267&gt;A,A-G267,C267))</f>
        <v/>
      </c>
    </row>
    <row r="268" spans="1:9">
      <c r="H268" s="8" t="str">
        <f t="shared" si="36"/>
        <v/>
      </c>
    </row>
    <row r="269" spans="1:9">
      <c r="H269" s="8" t="str">
        <f t="shared" si="36"/>
        <v/>
      </c>
    </row>
    <row r="270" spans="1:9">
      <c r="H270" s="8" t="str">
        <f t="shared" si="36"/>
        <v/>
      </c>
    </row>
    <row r="271" spans="1:9">
      <c r="H271" s="8" t="str">
        <f t="shared" si="36"/>
        <v/>
      </c>
    </row>
    <row r="272" spans="1:9">
      <c r="H272" s="8" t="str">
        <f t="shared" si="36"/>
        <v/>
      </c>
    </row>
    <row r="273" spans="8:8">
      <c r="H273" s="8" t="str">
        <f t="shared" si="36"/>
        <v/>
      </c>
    </row>
    <row r="274" spans="8:8">
      <c r="H274" s="8" t="str">
        <f t="shared" si="36"/>
        <v/>
      </c>
    </row>
    <row r="275" spans="8:8">
      <c r="H275" s="8" t="str">
        <f t="shared" si="36"/>
        <v/>
      </c>
    </row>
  </sheetData>
  <phoneticPr fontId="0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48"/>
  <sheetViews>
    <sheetView showGridLines="0" workbookViewId="0">
      <selection activeCell="E3" sqref="E3"/>
    </sheetView>
  </sheetViews>
  <sheetFormatPr baseColWidth="10" defaultColWidth="9.140625" defaultRowHeight="12.75"/>
  <cols>
    <col min="1" max="1" width="7.7109375" style="6" customWidth="1"/>
    <col min="2" max="2" width="11.5703125" style="6" customWidth="1"/>
    <col min="3" max="3" width="9.140625" style="6" customWidth="1"/>
    <col min="4" max="4" width="9" style="6" customWidth="1"/>
    <col min="5" max="5" width="12.140625" style="6" customWidth="1"/>
    <col min="6" max="7" width="9.140625" style="6" customWidth="1"/>
    <col min="8" max="8" width="14.42578125" style="6" customWidth="1"/>
    <col min="9" max="11" width="9.140625" style="6" customWidth="1"/>
    <col min="12" max="12" width="9.140625" customWidth="1"/>
    <col min="13" max="13" width="8.85546875" customWidth="1"/>
    <col min="14" max="14" width="17.28515625" customWidth="1"/>
  </cols>
  <sheetData>
    <row r="1" spans="1:14" ht="15.75">
      <c r="A1" s="44" t="s">
        <v>116</v>
      </c>
      <c r="B1" s="44"/>
      <c r="C1" s="44"/>
      <c r="D1" s="44"/>
    </row>
    <row r="2" spans="1:14">
      <c r="B2" s="6" t="s">
        <v>88</v>
      </c>
      <c r="E2" s="50">
        <v>25000</v>
      </c>
    </row>
    <row r="3" spans="1:14">
      <c r="B3" s="6" t="s">
        <v>117</v>
      </c>
      <c r="E3" s="12">
        <v>2.5000000000000001E-2</v>
      </c>
    </row>
    <row r="4" spans="1:14">
      <c r="B4" s="6" t="s">
        <v>315</v>
      </c>
      <c r="E4" s="12">
        <v>0.15465000000000001</v>
      </c>
    </row>
    <row r="5" spans="1:14">
      <c r="B5" s="6" t="s">
        <v>111</v>
      </c>
      <c r="E5" s="13">
        <f>E3+E4</f>
        <v>0.17965</v>
      </c>
      <c r="F5" s="6" t="s">
        <v>118</v>
      </c>
    </row>
    <row r="6" spans="1:14">
      <c r="B6" s="6" t="s">
        <v>119</v>
      </c>
      <c r="E6" s="47">
        <v>12</v>
      </c>
      <c r="F6" s="6" t="s">
        <v>120</v>
      </c>
    </row>
    <row r="7" spans="1:14">
      <c r="B7" s="6" t="s">
        <v>28</v>
      </c>
      <c r="E7" s="12">
        <v>0</v>
      </c>
      <c r="F7" s="6" t="s">
        <v>121</v>
      </c>
    </row>
    <row r="8" spans="1:14">
      <c r="B8" s="6" t="s">
        <v>174</v>
      </c>
      <c r="E8" s="47">
        <v>6</v>
      </c>
      <c r="F8" s="6" t="s">
        <v>31</v>
      </c>
    </row>
    <row r="9" spans="1:14">
      <c r="A9" s="14" t="s">
        <v>41</v>
      </c>
      <c r="D9" s="9" t="s">
        <v>122</v>
      </c>
      <c r="E9" s="45">
        <f>ROUND((E2*E5)/E6,2)</f>
        <v>374.27</v>
      </c>
      <c r="F9" s="66" t="s">
        <v>407</v>
      </c>
    </row>
    <row r="10" spans="1:14">
      <c r="A10" s="6" t="s">
        <v>123</v>
      </c>
      <c r="B10" s="9"/>
      <c r="C10" s="6">
        <f>LN(1-E3/E6*E2/E9)/(-LN(1+E3/E6))/E6</f>
        <v>6.0000964078024737</v>
      </c>
      <c r="D10" s="6" t="s">
        <v>404</v>
      </c>
      <c r="E10" s="52"/>
    </row>
    <row r="11" spans="1:14">
      <c r="A11" s="6" t="s">
        <v>400</v>
      </c>
      <c r="C11" s="9"/>
      <c r="E11" s="324">
        <f>(1+M22)^E6-1</f>
        <v>2.5288456983290297E-2</v>
      </c>
      <c r="F11" s="6" t="s">
        <v>126</v>
      </c>
    </row>
    <row r="12" spans="1:14">
      <c r="A12" s="6" t="s">
        <v>128</v>
      </c>
      <c r="C12" s="9">
        <f>E8</f>
        <v>6</v>
      </c>
      <c r="D12" s="6" t="s">
        <v>129</v>
      </c>
      <c r="E12" s="8">
        <f>ROUND(VLOOKUP(C12*E6+1,A28:B883,2),2)</f>
        <v>0.43</v>
      </c>
      <c r="M12" t="s">
        <v>127</v>
      </c>
    </row>
    <row r="13" spans="1:14">
      <c r="I13" s="46"/>
      <c r="L13">
        <v>1</v>
      </c>
      <c r="M13" s="233">
        <f>E3/E6</f>
        <v>2.0833333333333333E-3</v>
      </c>
      <c r="N13" s="1">
        <f>NPV(M13,$E$28:$E$99)+$B$100/(1+M13)^72-$E$2*(1-$E$7)</f>
        <v>-1.0186340659856796E-10</v>
      </c>
    </row>
    <row r="14" spans="1:14">
      <c r="A14" s="6" t="s">
        <v>405</v>
      </c>
      <c r="E14" s="32">
        <v>0.05</v>
      </c>
      <c r="F14" s="6" t="s">
        <v>414</v>
      </c>
      <c r="L14">
        <v>2</v>
      </c>
      <c r="M14" s="233">
        <f>M13/(1-E7)</f>
        <v>2.0833333333333333E-3</v>
      </c>
      <c r="N14" s="1">
        <f t="shared" ref="N14:N22" si="0">NPV(M14,$E$28:$E$99)+$B$100/(1+M14)^72-$E$2*(1-$E$7)</f>
        <v>-1.0186340659856796E-10</v>
      </c>
    </row>
    <row r="15" spans="1:14">
      <c r="A15" s="6" t="s">
        <v>406</v>
      </c>
      <c r="E15" s="10">
        <f>ROUND(K*(E14+E5-E3)/12,2)</f>
        <v>426.35</v>
      </c>
      <c r="F15" s="66" t="s">
        <v>407</v>
      </c>
      <c r="L15">
        <v>3</v>
      </c>
      <c r="M15" s="233">
        <f>IF(ABS(N13-N14)&lt;0.000001,M14,M14+(M13-M14)*(N14)/(N14-N13))</f>
        <v>2.0833333333333333E-3</v>
      </c>
      <c r="N15" s="1">
        <f t="shared" si="0"/>
        <v>-1.0186340659856796E-10</v>
      </c>
    </row>
    <row r="16" spans="1:14">
      <c r="A16" s="6" t="s">
        <v>408</v>
      </c>
      <c r="E16" s="323">
        <f>-LN(1-E14/E6*E12/E15)/LN(1+E14/E6)</f>
        <v>1.0106628777002953E-3</v>
      </c>
      <c r="F16" s="6" t="s">
        <v>211</v>
      </c>
      <c r="L16">
        <v>4</v>
      </c>
      <c r="M16" s="233">
        <f t="shared" ref="M16:M22" si="1">IF(ABS(N14-N15)&lt;0.000001,M15,M15+(M14-M15)*(N15)/(N15-N14))</f>
        <v>2.0833333333333333E-3</v>
      </c>
      <c r="N16" s="1">
        <f t="shared" si="0"/>
        <v>-1.0186340659856796E-10</v>
      </c>
    </row>
    <row r="17" spans="1:14">
      <c r="A17" s="6" t="s">
        <v>408</v>
      </c>
      <c r="E17" s="321">
        <f>ROUND(E16/E6,0)</f>
        <v>0</v>
      </c>
      <c r="F17" s="6" t="s">
        <v>210</v>
      </c>
      <c r="G17" s="6">
        <f>ROUNDUP((E16/E6-E17)*12,0)</f>
        <v>1</v>
      </c>
      <c r="H17" s="6" t="s">
        <v>409</v>
      </c>
      <c r="L17">
        <v>5</v>
      </c>
      <c r="M17" s="233">
        <f t="shared" si="1"/>
        <v>2.0833333333333333E-3</v>
      </c>
      <c r="N17" s="1">
        <f t="shared" si="0"/>
        <v>-1.0186340659856796E-10</v>
      </c>
    </row>
    <row r="18" spans="1:14">
      <c r="A18" s="6" t="s">
        <v>410</v>
      </c>
      <c r="E18" s="8">
        <f>(E12*(1+E14/E6)^(12*E17+G17-1)-E15*((1+E14/E6)^(E17*12+G17-1)-1)/E14*12)*(1+E14/12)</f>
        <v>0.43179166666666663</v>
      </c>
      <c r="L18">
        <v>6</v>
      </c>
      <c r="M18" s="233">
        <f t="shared" si="1"/>
        <v>2.0833333333333333E-3</v>
      </c>
      <c r="N18" s="1">
        <f t="shared" si="0"/>
        <v>-1.0186340659856796E-10</v>
      </c>
    </row>
    <row r="19" spans="1:14">
      <c r="A19" s="6" t="s">
        <v>411</v>
      </c>
      <c r="E19" s="321">
        <f>E17+E8</f>
        <v>6</v>
      </c>
      <c r="F19" s="6" t="str">
        <f>F17</f>
        <v>Jahre und</v>
      </c>
      <c r="G19" s="6">
        <f>G17</f>
        <v>1</v>
      </c>
      <c r="H19" s="6" t="str">
        <f>H17</f>
        <v>Monat(e)</v>
      </c>
      <c r="L19">
        <v>7</v>
      </c>
      <c r="M19" s="233">
        <f t="shared" si="1"/>
        <v>2.0833333333333333E-3</v>
      </c>
      <c r="N19" s="1">
        <f t="shared" si="0"/>
        <v>-1.0186340659856796E-10</v>
      </c>
    </row>
    <row r="20" spans="1:14">
      <c r="E20" s="8"/>
      <c r="L20">
        <v>8</v>
      </c>
      <c r="M20" s="233">
        <f t="shared" si="1"/>
        <v>2.0833333333333333E-3</v>
      </c>
      <c r="N20" s="1">
        <f t="shared" si="0"/>
        <v>-1.0186340659856796E-10</v>
      </c>
    </row>
    <row r="21" spans="1:14">
      <c r="A21" s="6" t="s">
        <v>125</v>
      </c>
      <c r="B21" s="9"/>
      <c r="C21" s="9">
        <f>IF(C10&gt;60,60,ROUNDDOWN((MAX(A28:A748)-1)/E6,0))</f>
        <v>6</v>
      </c>
      <c r="D21" s="6" t="str">
        <f>IF(C10&gt;60,"Jahre","Jahre und")</f>
        <v>Jahre und</v>
      </c>
      <c r="E21" s="47">
        <f>IF(C10&gt;60,"",(MAX(A28:A748)-1)*12/E6-12*C21)</f>
        <v>1</v>
      </c>
      <c r="F21" s="6" t="str">
        <f>IF(C10&gt;60,"Darlehen läuft aber weiter.","Monat(e)")</f>
        <v>Monat(e)</v>
      </c>
      <c r="L21">
        <v>9</v>
      </c>
      <c r="M21" s="233">
        <f t="shared" si="1"/>
        <v>2.0833333333333333E-3</v>
      </c>
      <c r="N21" s="1">
        <f t="shared" si="0"/>
        <v>-1.0186340659856796E-10</v>
      </c>
    </row>
    <row r="22" spans="1:14">
      <c r="A22" s="6" t="s">
        <v>413</v>
      </c>
      <c r="C22" s="13">
        <f>M38</f>
        <v>2.5288437400155381E-2</v>
      </c>
      <c r="E22" s="8"/>
      <c r="L22">
        <v>10</v>
      </c>
      <c r="M22" s="233">
        <f t="shared" si="1"/>
        <v>2.0833333333333333E-3</v>
      </c>
      <c r="N22" s="1">
        <f t="shared" si="0"/>
        <v>-1.0186340659856796E-10</v>
      </c>
    </row>
    <row r="23" spans="1:14">
      <c r="A23" s="6" t="s">
        <v>415</v>
      </c>
      <c r="C23" s="8">
        <f>SUM(C28:C1000)</f>
        <v>1947.8743419015659</v>
      </c>
      <c r="E23" s="8"/>
    </row>
    <row r="24" spans="1:14">
      <c r="E24" s="8"/>
    </row>
    <row r="25" spans="1:14">
      <c r="E25" s="8"/>
      <c r="L25" t="s">
        <v>412</v>
      </c>
    </row>
    <row r="26" spans="1:14">
      <c r="A26" s="54"/>
      <c r="B26" s="54" t="s">
        <v>91</v>
      </c>
      <c r="C26" s="54"/>
      <c r="D26" s="54"/>
      <c r="E26" s="54"/>
    </row>
    <row r="27" spans="1:14">
      <c r="A27" s="55" t="str">
        <f>IF(E6=1,"Jahr",IF(E6=4,"Quartal",IF(E6=12,"Monat","Periode")))</f>
        <v>Monat</v>
      </c>
      <c r="B27" s="56" t="s">
        <v>92</v>
      </c>
      <c r="C27" s="55" t="s">
        <v>4</v>
      </c>
      <c r="D27" s="55" t="s">
        <v>5</v>
      </c>
      <c r="E27" s="55" t="s">
        <v>33</v>
      </c>
      <c r="L27">
        <v>1</v>
      </c>
      <c r="M27" s="233">
        <v>0.05</v>
      </c>
      <c r="N27" s="1">
        <f t="shared" ref="N27:N38" si="2">1/((1+M27)^(1/12)-1)*(A*(1-(1+M27)^(-$E$8))+$E$15*(1-(1+M27)^(-$E$17-$G$17/12+1/12)) /(1+M27)^$E$8 )+$E$18/(1+M27)^($E$19+$G$19/12)-K*(1-$E$7)</f>
        <v>-1685.717975163323</v>
      </c>
    </row>
    <row r="28" spans="1:14">
      <c r="A28" s="6">
        <v>1</v>
      </c>
      <c r="B28" s="8">
        <f>K</f>
        <v>25000</v>
      </c>
      <c r="C28" s="8">
        <f t="shared" ref="C28:C91" si="3">IF(B28="","",B28*$E$3/$E$6)</f>
        <v>52.083333333333336</v>
      </c>
      <c r="D28" s="8">
        <f t="shared" ref="D28:D91" si="4">IF(C28="","",E28-C28)</f>
        <v>322.18666666666667</v>
      </c>
      <c r="E28" s="8">
        <f>E9</f>
        <v>374.27</v>
      </c>
      <c r="F28" s="322"/>
      <c r="L28">
        <v>2</v>
      </c>
      <c r="M28" s="233">
        <v>0.03</v>
      </c>
      <c r="N28" s="1">
        <f t="shared" si="2"/>
        <v>-336.98154626908581</v>
      </c>
    </row>
    <row r="29" spans="1:14">
      <c r="A29" s="6">
        <f t="shared" ref="A29:A92" si="5">IF(OR(B28=0,B28=""),"",A28+1)</f>
        <v>2</v>
      </c>
      <c r="B29" s="8">
        <f t="shared" ref="B29:B92" si="6">IF(B28="","",IF(AND(B28-D28=0,E28=0),"",B28-D28))</f>
        <v>24677.813333333332</v>
      </c>
      <c r="C29" s="8">
        <f t="shared" si="3"/>
        <v>51.412111111111109</v>
      </c>
      <c r="D29" s="8">
        <f t="shared" si="4"/>
        <v>322.85788888888885</v>
      </c>
      <c r="E29" s="8">
        <f t="shared" ref="E29:E92" si="7">IF(B29="","",IF(B29+C29&gt;$E$9,$E$9,B29+C29))</f>
        <v>374.27</v>
      </c>
      <c r="L29">
        <v>3</v>
      </c>
      <c r="M29" s="233">
        <f>IF(ABS(N27-N28)&lt;0.000001,M28,M28+(M27-M28)*(N28)/(N28-N27))</f>
        <v>2.5003003714441661E-2</v>
      </c>
      <c r="N29" s="1">
        <f t="shared" si="2"/>
        <v>20.66299501638423</v>
      </c>
    </row>
    <row r="30" spans="1:14">
      <c r="A30" s="6">
        <f t="shared" si="5"/>
        <v>3</v>
      </c>
      <c r="B30" s="8">
        <f t="shared" si="6"/>
        <v>24354.955444444444</v>
      </c>
      <c r="C30" s="8">
        <f t="shared" si="3"/>
        <v>50.739490509259262</v>
      </c>
      <c r="D30" s="8">
        <f t="shared" si="4"/>
        <v>323.53050949074071</v>
      </c>
      <c r="E30" s="8">
        <f t="shared" si="7"/>
        <v>374.27</v>
      </c>
      <c r="L30">
        <v>4</v>
      </c>
      <c r="M30" s="233">
        <f t="shared" ref="M30:M38" si="8">IF(ABS(N28-N29)&lt;0.000001,M29,M29+(M28-M29)*(N29)/(N29-N28))</f>
        <v>2.5291706315561376E-2</v>
      </c>
      <c r="N30" s="1">
        <f t="shared" si="2"/>
        <v>-0.23647615476147621</v>
      </c>
    </row>
    <row r="31" spans="1:14">
      <c r="A31" s="6">
        <f t="shared" si="5"/>
        <v>4</v>
      </c>
      <c r="B31" s="8">
        <f t="shared" si="6"/>
        <v>24031.424934953702</v>
      </c>
      <c r="C31" s="8">
        <f t="shared" si="3"/>
        <v>50.065468614486882</v>
      </c>
      <c r="D31" s="8">
        <f t="shared" si="4"/>
        <v>324.20453138551312</v>
      </c>
      <c r="E31" s="8">
        <f t="shared" si="7"/>
        <v>374.27</v>
      </c>
      <c r="L31">
        <v>5</v>
      </c>
      <c r="M31" s="233">
        <f t="shared" si="8"/>
        <v>2.5288439664437844E-2</v>
      </c>
      <c r="N31" s="1">
        <f t="shared" si="2"/>
        <v>-1.6380220404244028E-4</v>
      </c>
    </row>
    <row r="32" spans="1:14">
      <c r="A32" s="6">
        <f t="shared" si="5"/>
        <v>5</v>
      </c>
      <c r="B32" s="8">
        <f t="shared" si="6"/>
        <v>23707.22040356819</v>
      </c>
      <c r="C32" s="8">
        <f t="shared" si="3"/>
        <v>49.390042507433726</v>
      </c>
      <c r="D32" s="8">
        <f t="shared" si="4"/>
        <v>324.87995749256623</v>
      </c>
      <c r="E32" s="8">
        <f t="shared" si="7"/>
        <v>374.27</v>
      </c>
      <c r="L32">
        <v>6</v>
      </c>
      <c r="M32" s="233">
        <f t="shared" si="8"/>
        <v>2.5288437400126866E-2</v>
      </c>
      <c r="N32" s="1">
        <f t="shared" si="2"/>
        <v>2.0627339836210012E-9</v>
      </c>
    </row>
    <row r="33" spans="1:14">
      <c r="A33" s="6">
        <f t="shared" si="5"/>
        <v>6</v>
      </c>
      <c r="B33" s="8">
        <f t="shared" si="6"/>
        <v>23382.340446075625</v>
      </c>
      <c r="C33" s="8">
        <f t="shared" si="3"/>
        <v>48.713209262657557</v>
      </c>
      <c r="D33" s="8">
        <f t="shared" si="4"/>
        <v>325.55679073734245</v>
      </c>
      <c r="E33" s="8">
        <f t="shared" si="7"/>
        <v>374.27</v>
      </c>
      <c r="L33">
        <v>7</v>
      </c>
      <c r="M33" s="233">
        <f t="shared" si="8"/>
        <v>2.5288437400155381E-2</v>
      </c>
      <c r="N33" s="1">
        <f t="shared" si="2"/>
        <v>-1.3023964129388332E-9</v>
      </c>
    </row>
    <row r="34" spans="1:14">
      <c r="A34" s="6">
        <f t="shared" si="5"/>
        <v>7</v>
      </c>
      <c r="B34" s="8">
        <f t="shared" si="6"/>
        <v>23056.78365533828</v>
      </c>
      <c r="C34" s="8">
        <f t="shared" si="3"/>
        <v>48.034965948621419</v>
      </c>
      <c r="D34" s="8">
        <f t="shared" si="4"/>
        <v>326.23503405137853</v>
      </c>
      <c r="E34" s="8">
        <f t="shared" si="7"/>
        <v>374.27</v>
      </c>
      <c r="L34">
        <v>8</v>
      </c>
      <c r="M34" s="233">
        <f t="shared" si="8"/>
        <v>2.5288437400155381E-2</v>
      </c>
      <c r="N34" s="1">
        <f t="shared" si="2"/>
        <v>-1.3023964129388332E-9</v>
      </c>
    </row>
    <row r="35" spans="1:14">
      <c r="A35" s="6">
        <f t="shared" si="5"/>
        <v>8</v>
      </c>
      <c r="B35" s="8">
        <f t="shared" si="6"/>
        <v>22730.5486212869</v>
      </c>
      <c r="C35" s="8">
        <f t="shared" si="3"/>
        <v>47.355309627681045</v>
      </c>
      <c r="D35" s="8">
        <f t="shared" si="4"/>
        <v>326.91469037231894</v>
      </c>
      <c r="E35" s="8">
        <f t="shared" si="7"/>
        <v>374.27</v>
      </c>
      <c r="L35">
        <v>9</v>
      </c>
      <c r="M35" s="233">
        <f t="shared" si="8"/>
        <v>2.5288437400155381E-2</v>
      </c>
      <c r="N35" s="1">
        <f t="shared" si="2"/>
        <v>-1.3023964129388332E-9</v>
      </c>
    </row>
    <row r="36" spans="1:14">
      <c r="A36" s="6">
        <f t="shared" si="5"/>
        <v>9</v>
      </c>
      <c r="B36" s="8">
        <f t="shared" si="6"/>
        <v>22403.633930914581</v>
      </c>
      <c r="C36" s="8">
        <f t="shared" si="3"/>
        <v>46.674237356072041</v>
      </c>
      <c r="D36" s="8">
        <f t="shared" si="4"/>
        <v>327.59576264392797</v>
      </c>
      <c r="E36" s="8">
        <f t="shared" si="7"/>
        <v>374.27</v>
      </c>
      <c r="L36">
        <v>10</v>
      </c>
      <c r="M36" s="233">
        <f t="shared" si="8"/>
        <v>2.5288437400155381E-2</v>
      </c>
      <c r="N36" s="1">
        <f t="shared" si="2"/>
        <v>-1.3023964129388332E-9</v>
      </c>
    </row>
    <row r="37" spans="1:14">
      <c r="A37" s="6">
        <f t="shared" si="5"/>
        <v>10</v>
      </c>
      <c r="B37" s="8">
        <f t="shared" si="6"/>
        <v>22076.038168270654</v>
      </c>
      <c r="C37" s="8">
        <f t="shared" si="3"/>
        <v>45.991746183897199</v>
      </c>
      <c r="D37" s="8">
        <f t="shared" si="4"/>
        <v>328.27825381610279</v>
      </c>
      <c r="E37" s="8">
        <f t="shared" si="7"/>
        <v>374.27</v>
      </c>
      <c r="L37">
        <v>11</v>
      </c>
      <c r="M37" s="233">
        <f t="shared" si="8"/>
        <v>2.5288437400155381E-2</v>
      </c>
      <c r="N37" s="1">
        <f t="shared" si="2"/>
        <v>-1.3023964129388332E-9</v>
      </c>
    </row>
    <row r="38" spans="1:14">
      <c r="A38" s="6">
        <f t="shared" si="5"/>
        <v>11</v>
      </c>
      <c r="B38" s="8">
        <f t="shared" si="6"/>
        <v>21747.759914454549</v>
      </c>
      <c r="C38" s="8">
        <f t="shared" si="3"/>
        <v>45.307833155113649</v>
      </c>
      <c r="D38" s="8">
        <f t="shared" si="4"/>
        <v>328.96216684488633</v>
      </c>
      <c r="E38" s="8">
        <f t="shared" si="7"/>
        <v>374.27</v>
      </c>
      <c r="L38">
        <v>12</v>
      </c>
      <c r="M38" s="233">
        <f t="shared" si="8"/>
        <v>2.5288437400155381E-2</v>
      </c>
      <c r="N38" s="1">
        <f t="shared" si="2"/>
        <v>-1.3023964129388332E-9</v>
      </c>
    </row>
    <row r="39" spans="1:14">
      <c r="A39" s="6">
        <f t="shared" si="5"/>
        <v>12</v>
      </c>
      <c r="B39" s="8">
        <f t="shared" si="6"/>
        <v>21418.797747609664</v>
      </c>
      <c r="C39" s="8">
        <f t="shared" si="3"/>
        <v>44.622495307520133</v>
      </c>
      <c r="D39" s="8">
        <f t="shared" si="4"/>
        <v>329.64750469247986</v>
      </c>
      <c r="E39" s="8">
        <f t="shared" si="7"/>
        <v>374.27</v>
      </c>
    </row>
    <row r="40" spans="1:14">
      <c r="A40" s="6">
        <f t="shared" si="5"/>
        <v>13</v>
      </c>
      <c r="B40" s="8">
        <f t="shared" si="6"/>
        <v>21089.150242917185</v>
      </c>
      <c r="C40" s="8">
        <f t="shared" si="3"/>
        <v>43.935729672744138</v>
      </c>
      <c r="D40" s="8">
        <f t="shared" si="4"/>
        <v>330.33427032725587</v>
      </c>
      <c r="E40" s="8">
        <f t="shared" si="7"/>
        <v>374.27</v>
      </c>
    </row>
    <row r="41" spans="1:14">
      <c r="A41" s="6">
        <f t="shared" si="5"/>
        <v>14</v>
      </c>
      <c r="B41" s="8">
        <f t="shared" si="6"/>
        <v>20758.815972589928</v>
      </c>
      <c r="C41" s="8">
        <f t="shared" si="3"/>
        <v>43.247533276229014</v>
      </c>
      <c r="D41" s="8">
        <f t="shared" si="4"/>
        <v>331.02246672377095</v>
      </c>
      <c r="E41" s="8">
        <f t="shared" si="7"/>
        <v>374.27</v>
      </c>
    </row>
    <row r="42" spans="1:14">
      <c r="A42" s="6">
        <f t="shared" si="5"/>
        <v>15</v>
      </c>
      <c r="B42" s="8">
        <f t="shared" si="6"/>
        <v>20427.793505866157</v>
      </c>
      <c r="C42" s="8">
        <f t="shared" si="3"/>
        <v>42.55790313722116</v>
      </c>
      <c r="D42" s="8">
        <f t="shared" si="4"/>
        <v>331.71209686277882</v>
      </c>
      <c r="E42" s="8">
        <f t="shared" si="7"/>
        <v>374.27</v>
      </c>
    </row>
    <row r="43" spans="1:14">
      <c r="A43" s="6">
        <f t="shared" si="5"/>
        <v>16</v>
      </c>
      <c r="B43" s="8">
        <f t="shared" si="6"/>
        <v>20096.081409003378</v>
      </c>
      <c r="C43" s="8">
        <f t="shared" si="3"/>
        <v>41.866836268757041</v>
      </c>
      <c r="D43" s="8">
        <f t="shared" si="4"/>
        <v>332.40316373124296</v>
      </c>
      <c r="E43" s="8">
        <f t="shared" si="7"/>
        <v>374.27</v>
      </c>
    </row>
    <row r="44" spans="1:14">
      <c r="A44" s="6">
        <f t="shared" si="5"/>
        <v>17</v>
      </c>
      <c r="B44" s="8">
        <f t="shared" si="6"/>
        <v>19763.678245272135</v>
      </c>
      <c r="C44" s="8">
        <f t="shared" si="3"/>
        <v>41.174329677650285</v>
      </c>
      <c r="D44" s="8">
        <f t="shared" si="4"/>
        <v>333.09567032234969</v>
      </c>
      <c r="E44" s="8">
        <f t="shared" si="7"/>
        <v>374.27</v>
      </c>
    </row>
    <row r="45" spans="1:14">
      <c r="A45" s="6">
        <f t="shared" si="5"/>
        <v>18</v>
      </c>
      <c r="B45" s="8">
        <f t="shared" si="6"/>
        <v>19430.582574949785</v>
      </c>
      <c r="C45" s="8">
        <f t="shared" si="3"/>
        <v>40.480380364478719</v>
      </c>
      <c r="D45" s="8">
        <f t="shared" si="4"/>
        <v>333.78961963552126</v>
      </c>
      <c r="E45" s="8">
        <f t="shared" si="7"/>
        <v>374.27</v>
      </c>
    </row>
    <row r="46" spans="1:14">
      <c r="A46" s="6">
        <f t="shared" si="5"/>
        <v>19</v>
      </c>
      <c r="B46" s="8">
        <f t="shared" si="6"/>
        <v>19096.792955314264</v>
      </c>
      <c r="C46" s="8">
        <f t="shared" si="3"/>
        <v>39.784985323571384</v>
      </c>
      <c r="D46" s="8">
        <f t="shared" si="4"/>
        <v>334.48501467642859</v>
      </c>
      <c r="E46" s="8">
        <f t="shared" si="7"/>
        <v>374.27</v>
      </c>
    </row>
    <row r="47" spans="1:14">
      <c r="A47" s="6">
        <f t="shared" si="5"/>
        <v>20</v>
      </c>
      <c r="B47" s="8">
        <f t="shared" si="6"/>
        <v>18762.307940637835</v>
      </c>
      <c r="C47" s="8">
        <f t="shared" si="3"/>
        <v>39.088141542995494</v>
      </c>
      <c r="D47" s="8">
        <f t="shared" si="4"/>
        <v>335.18185845700447</v>
      </c>
      <c r="E47" s="8">
        <f t="shared" si="7"/>
        <v>374.27</v>
      </c>
    </row>
    <row r="48" spans="1:14">
      <c r="A48" s="6">
        <f t="shared" si="5"/>
        <v>21</v>
      </c>
      <c r="B48" s="8">
        <f t="shared" si="6"/>
        <v>18427.126082180832</v>
      </c>
      <c r="C48" s="8">
        <f t="shared" si="3"/>
        <v>38.389846004543401</v>
      </c>
      <c r="D48" s="8">
        <f t="shared" si="4"/>
        <v>335.88015399545657</v>
      </c>
      <c r="E48" s="8">
        <f t="shared" si="7"/>
        <v>374.27</v>
      </c>
    </row>
    <row r="49" spans="1:5">
      <c r="A49" s="6">
        <f t="shared" si="5"/>
        <v>22</v>
      </c>
      <c r="B49" s="8">
        <f t="shared" si="6"/>
        <v>18091.245928185373</v>
      </c>
      <c r="C49" s="8">
        <f t="shared" si="3"/>
        <v>37.690095683719527</v>
      </c>
      <c r="D49" s="8">
        <f t="shared" si="4"/>
        <v>336.57990431628048</v>
      </c>
      <c r="E49" s="8">
        <f t="shared" si="7"/>
        <v>374.27</v>
      </c>
    </row>
    <row r="50" spans="1:5">
      <c r="A50" s="6">
        <f t="shared" si="5"/>
        <v>23</v>
      </c>
      <c r="B50" s="8">
        <f t="shared" si="6"/>
        <v>17754.666023869093</v>
      </c>
      <c r="C50" s="8">
        <f t="shared" si="3"/>
        <v>36.988887549727281</v>
      </c>
      <c r="D50" s="8">
        <f t="shared" si="4"/>
        <v>337.2811124502727</v>
      </c>
      <c r="E50" s="8">
        <f t="shared" si="7"/>
        <v>374.27</v>
      </c>
    </row>
    <row r="51" spans="1:5">
      <c r="A51" s="6">
        <f t="shared" si="5"/>
        <v>24</v>
      </c>
      <c r="B51" s="8">
        <f t="shared" si="6"/>
        <v>17417.38491141882</v>
      </c>
      <c r="C51" s="8">
        <f t="shared" si="3"/>
        <v>36.286218565455876</v>
      </c>
      <c r="D51" s="8">
        <f t="shared" si="4"/>
        <v>337.98378143454408</v>
      </c>
      <c r="E51" s="8">
        <f t="shared" si="7"/>
        <v>374.27</v>
      </c>
    </row>
    <row r="52" spans="1:5">
      <c r="A52" s="6">
        <f t="shared" si="5"/>
        <v>25</v>
      </c>
      <c r="B52" s="8">
        <f t="shared" si="6"/>
        <v>17079.401129984275</v>
      </c>
      <c r="C52" s="8">
        <f t="shared" si="3"/>
        <v>35.582085687467242</v>
      </c>
      <c r="D52" s="8">
        <f t="shared" si="4"/>
        <v>338.68791431253271</v>
      </c>
      <c r="E52" s="8">
        <f t="shared" si="7"/>
        <v>374.27</v>
      </c>
    </row>
    <row r="53" spans="1:5">
      <c r="A53" s="6">
        <f t="shared" si="5"/>
        <v>26</v>
      </c>
      <c r="B53" s="8">
        <f t="shared" si="6"/>
        <v>16740.713215671742</v>
      </c>
      <c r="C53" s="8">
        <f t="shared" si="3"/>
        <v>34.876485865982794</v>
      </c>
      <c r="D53" s="8">
        <f t="shared" si="4"/>
        <v>339.39351413401721</v>
      </c>
      <c r="E53" s="8">
        <f t="shared" si="7"/>
        <v>374.27</v>
      </c>
    </row>
    <row r="54" spans="1:5">
      <c r="A54" s="6">
        <f t="shared" si="5"/>
        <v>27</v>
      </c>
      <c r="B54" s="8">
        <f t="shared" si="6"/>
        <v>16401.319701537723</v>
      </c>
      <c r="C54" s="8">
        <f t="shared" si="3"/>
        <v>34.169416044870253</v>
      </c>
      <c r="D54" s="8">
        <f t="shared" si="4"/>
        <v>340.10058395512971</v>
      </c>
      <c r="E54" s="8">
        <f t="shared" si="7"/>
        <v>374.27</v>
      </c>
    </row>
    <row r="55" spans="1:5">
      <c r="A55" s="6">
        <f t="shared" si="5"/>
        <v>28</v>
      </c>
      <c r="B55" s="8">
        <f t="shared" si="6"/>
        <v>16061.219117582594</v>
      </c>
      <c r="C55" s="8">
        <f t="shared" si="3"/>
        <v>33.46087316163041</v>
      </c>
      <c r="D55" s="8">
        <f t="shared" si="4"/>
        <v>340.80912683836959</v>
      </c>
      <c r="E55" s="8">
        <f t="shared" si="7"/>
        <v>374.27</v>
      </c>
    </row>
    <row r="56" spans="1:5">
      <c r="A56" s="6">
        <f t="shared" si="5"/>
        <v>29</v>
      </c>
      <c r="B56" s="8">
        <f t="shared" si="6"/>
        <v>15720.409990744225</v>
      </c>
      <c r="C56" s="8">
        <f t="shared" si="3"/>
        <v>32.750854147383805</v>
      </c>
      <c r="D56" s="8">
        <f t="shared" si="4"/>
        <v>341.51914585261619</v>
      </c>
      <c r="E56" s="8">
        <f t="shared" si="7"/>
        <v>374.27</v>
      </c>
    </row>
    <row r="57" spans="1:5">
      <c r="A57" s="6">
        <f t="shared" si="5"/>
        <v>30</v>
      </c>
      <c r="B57" s="8">
        <f t="shared" si="6"/>
        <v>15378.890844891608</v>
      </c>
      <c r="C57" s="8">
        <f t="shared" si="3"/>
        <v>32.039355926857517</v>
      </c>
      <c r="D57" s="8">
        <f t="shared" si="4"/>
        <v>342.23064407314246</v>
      </c>
      <c r="E57" s="8">
        <f t="shared" si="7"/>
        <v>374.27</v>
      </c>
    </row>
    <row r="58" spans="1:5">
      <c r="A58" s="6">
        <f t="shared" si="5"/>
        <v>31</v>
      </c>
      <c r="B58" s="8">
        <f t="shared" si="6"/>
        <v>15036.660200818465</v>
      </c>
      <c r="C58" s="8">
        <f t="shared" si="3"/>
        <v>31.326375418371807</v>
      </c>
      <c r="D58" s="8">
        <f t="shared" si="4"/>
        <v>342.94362458162817</v>
      </c>
      <c r="E58" s="8">
        <f t="shared" si="7"/>
        <v>374.27</v>
      </c>
    </row>
    <row r="59" spans="1:5">
      <c r="A59" s="6">
        <f t="shared" si="5"/>
        <v>32</v>
      </c>
      <c r="B59" s="8">
        <f t="shared" si="6"/>
        <v>14693.716576236837</v>
      </c>
      <c r="C59" s="8">
        <f t="shared" si="3"/>
        <v>30.611909533826747</v>
      </c>
      <c r="D59" s="8">
        <f t="shared" si="4"/>
        <v>343.65809046617323</v>
      </c>
      <c r="E59" s="8">
        <f t="shared" si="7"/>
        <v>374.27</v>
      </c>
    </row>
    <row r="60" spans="1:5">
      <c r="A60" s="6">
        <f t="shared" si="5"/>
        <v>33</v>
      </c>
      <c r="B60" s="8">
        <f t="shared" si="6"/>
        <v>14350.058485770664</v>
      </c>
      <c r="C60" s="8">
        <f t="shared" si="3"/>
        <v>29.895955178688883</v>
      </c>
      <c r="D60" s="8">
        <f t="shared" si="4"/>
        <v>344.37404482131109</v>
      </c>
      <c r="E60" s="8">
        <f t="shared" si="7"/>
        <v>374.27</v>
      </c>
    </row>
    <row r="61" spans="1:5">
      <c r="A61" s="6">
        <f t="shared" si="5"/>
        <v>34</v>
      </c>
      <c r="B61" s="8">
        <f t="shared" si="6"/>
        <v>14005.684440949353</v>
      </c>
      <c r="C61" s="8">
        <f t="shared" si="3"/>
        <v>29.178509251977818</v>
      </c>
      <c r="D61" s="8">
        <f t="shared" si="4"/>
        <v>345.09149074802218</v>
      </c>
      <c r="E61" s="8">
        <f t="shared" si="7"/>
        <v>374.27</v>
      </c>
    </row>
    <row r="62" spans="1:5">
      <c r="A62" s="6">
        <f t="shared" si="5"/>
        <v>35</v>
      </c>
      <c r="B62" s="8">
        <f t="shared" si="6"/>
        <v>13660.592950201331</v>
      </c>
      <c r="C62" s="8">
        <f t="shared" si="3"/>
        <v>28.459568646252777</v>
      </c>
      <c r="D62" s="8">
        <f t="shared" si="4"/>
        <v>345.81043135374722</v>
      </c>
      <c r="E62" s="8">
        <f t="shared" si="7"/>
        <v>374.27</v>
      </c>
    </row>
    <row r="63" spans="1:5">
      <c r="A63" s="6">
        <f t="shared" si="5"/>
        <v>36</v>
      </c>
      <c r="B63" s="8">
        <f t="shared" si="6"/>
        <v>13314.782518847584</v>
      </c>
      <c r="C63" s="8">
        <f t="shared" si="3"/>
        <v>27.739130247599135</v>
      </c>
      <c r="D63" s="8">
        <f t="shared" si="4"/>
        <v>346.53086975240086</v>
      </c>
      <c r="E63" s="8">
        <f t="shared" si="7"/>
        <v>374.27</v>
      </c>
    </row>
    <row r="64" spans="1:5">
      <c r="A64" s="6">
        <f t="shared" si="5"/>
        <v>37</v>
      </c>
      <c r="B64" s="8">
        <f t="shared" si="6"/>
        <v>12968.251649095182</v>
      </c>
      <c r="C64" s="8">
        <f t="shared" si="3"/>
        <v>27.017190935614963</v>
      </c>
      <c r="D64" s="8">
        <f t="shared" si="4"/>
        <v>347.25280906438502</v>
      </c>
      <c r="E64" s="8">
        <f t="shared" si="7"/>
        <v>374.27</v>
      </c>
    </row>
    <row r="65" spans="1:5">
      <c r="A65" s="6">
        <f t="shared" si="5"/>
        <v>38</v>
      </c>
      <c r="B65" s="8">
        <f t="shared" si="6"/>
        <v>12620.998840030798</v>
      </c>
      <c r="C65" s="8">
        <f t="shared" si="3"/>
        <v>26.293747583397494</v>
      </c>
      <c r="D65" s="8">
        <f t="shared" si="4"/>
        <v>347.97625241660251</v>
      </c>
      <c r="E65" s="8">
        <f t="shared" si="7"/>
        <v>374.27</v>
      </c>
    </row>
    <row r="66" spans="1:5">
      <c r="A66" s="6">
        <f t="shared" si="5"/>
        <v>39</v>
      </c>
      <c r="B66" s="8">
        <f t="shared" si="6"/>
        <v>12273.022587614196</v>
      </c>
      <c r="C66" s="8">
        <f t="shared" si="3"/>
        <v>25.568797057529576</v>
      </c>
      <c r="D66" s="8">
        <f t="shared" si="4"/>
        <v>348.70120294247039</v>
      </c>
      <c r="E66" s="8">
        <f t="shared" si="7"/>
        <v>374.27</v>
      </c>
    </row>
    <row r="67" spans="1:5">
      <c r="A67" s="6">
        <f t="shared" si="5"/>
        <v>40</v>
      </c>
      <c r="B67" s="8">
        <f t="shared" si="6"/>
        <v>11924.321384671726</v>
      </c>
      <c r="C67" s="8">
        <f t="shared" si="3"/>
        <v>24.842336218066098</v>
      </c>
      <c r="D67" s="8">
        <f t="shared" si="4"/>
        <v>349.42766378193386</v>
      </c>
      <c r="E67" s="8">
        <f t="shared" si="7"/>
        <v>374.27</v>
      </c>
    </row>
    <row r="68" spans="1:5">
      <c r="A68" s="6">
        <f t="shared" si="5"/>
        <v>41</v>
      </c>
      <c r="B68" s="8">
        <f t="shared" si="6"/>
        <v>11574.893720889793</v>
      </c>
      <c r="C68" s="8">
        <f t="shared" si="3"/>
        <v>24.114361918520402</v>
      </c>
      <c r="D68" s="8">
        <f t="shared" si="4"/>
        <v>350.15563808147959</v>
      </c>
      <c r="E68" s="8">
        <f t="shared" si="7"/>
        <v>374.27</v>
      </c>
    </row>
    <row r="69" spans="1:5">
      <c r="A69" s="6">
        <f t="shared" si="5"/>
        <v>42</v>
      </c>
      <c r="B69" s="8">
        <f t="shared" si="6"/>
        <v>11224.738082808313</v>
      </c>
      <c r="C69" s="8">
        <f t="shared" si="3"/>
        <v>23.384871005850655</v>
      </c>
      <c r="D69" s="8">
        <f t="shared" si="4"/>
        <v>350.88512899414934</v>
      </c>
      <c r="E69" s="8">
        <f t="shared" si="7"/>
        <v>374.27</v>
      </c>
    </row>
    <row r="70" spans="1:5">
      <c r="A70" s="6">
        <f t="shared" si="5"/>
        <v>43</v>
      </c>
      <c r="B70" s="8">
        <f t="shared" si="6"/>
        <v>10873.852953814165</v>
      </c>
      <c r="C70" s="8">
        <f t="shared" si="3"/>
        <v>22.653860320446174</v>
      </c>
      <c r="D70" s="8">
        <f t="shared" si="4"/>
        <v>351.61613967955378</v>
      </c>
      <c r="E70" s="8">
        <f t="shared" si="7"/>
        <v>374.27</v>
      </c>
    </row>
    <row r="71" spans="1:5">
      <c r="A71" s="6">
        <f t="shared" si="5"/>
        <v>44</v>
      </c>
      <c r="B71" s="8">
        <f t="shared" si="6"/>
        <v>10522.236814134611</v>
      </c>
      <c r="C71" s="8">
        <f t="shared" si="3"/>
        <v>21.92132669611377</v>
      </c>
      <c r="D71" s="8">
        <f t="shared" si="4"/>
        <v>352.34867330388619</v>
      </c>
      <c r="E71" s="8">
        <f t="shared" si="7"/>
        <v>374.27</v>
      </c>
    </row>
    <row r="72" spans="1:5">
      <c r="A72" s="6">
        <f t="shared" si="5"/>
        <v>45</v>
      </c>
      <c r="B72" s="8">
        <f t="shared" si="6"/>
        <v>10169.888140830724</v>
      </c>
      <c r="C72" s="8">
        <f t="shared" si="3"/>
        <v>21.187266960064012</v>
      </c>
      <c r="D72" s="8">
        <f t="shared" si="4"/>
        <v>353.08273303993599</v>
      </c>
      <c r="E72" s="8">
        <f t="shared" si="7"/>
        <v>374.27</v>
      </c>
    </row>
    <row r="73" spans="1:5">
      <c r="A73" s="6">
        <f t="shared" si="5"/>
        <v>46</v>
      </c>
      <c r="B73" s="8">
        <f t="shared" si="6"/>
        <v>9816.8054077907891</v>
      </c>
      <c r="C73" s="8">
        <f t="shared" si="3"/>
        <v>20.451677932897478</v>
      </c>
      <c r="D73" s="8">
        <f t="shared" si="4"/>
        <v>353.81832206710249</v>
      </c>
      <c r="E73" s="8">
        <f t="shared" si="7"/>
        <v>374.27</v>
      </c>
    </row>
    <row r="74" spans="1:5">
      <c r="A74" s="6">
        <f t="shared" si="5"/>
        <v>47</v>
      </c>
      <c r="B74" s="8">
        <f t="shared" si="6"/>
        <v>9462.9870857236874</v>
      </c>
      <c r="C74" s="8">
        <f t="shared" si="3"/>
        <v>19.714556428591017</v>
      </c>
      <c r="D74" s="8">
        <f t="shared" si="4"/>
        <v>354.55544357140894</v>
      </c>
      <c r="E74" s="8">
        <f t="shared" si="7"/>
        <v>374.27</v>
      </c>
    </row>
    <row r="75" spans="1:5">
      <c r="A75" s="6">
        <f t="shared" si="5"/>
        <v>48</v>
      </c>
      <c r="B75" s="8">
        <f t="shared" si="6"/>
        <v>9108.4316421522781</v>
      </c>
      <c r="C75" s="8">
        <f t="shared" si="3"/>
        <v>18.975899254483913</v>
      </c>
      <c r="D75" s="8">
        <f t="shared" si="4"/>
        <v>355.29410074551606</v>
      </c>
      <c r="E75" s="8">
        <f t="shared" si="7"/>
        <v>374.27</v>
      </c>
    </row>
    <row r="76" spans="1:5">
      <c r="A76" s="6">
        <f t="shared" si="5"/>
        <v>49</v>
      </c>
      <c r="B76" s="8">
        <f t="shared" si="6"/>
        <v>8753.1375414067625</v>
      </c>
      <c r="C76" s="8">
        <f t="shared" si="3"/>
        <v>18.235703211264092</v>
      </c>
      <c r="D76" s="8">
        <f t="shared" si="4"/>
        <v>356.0342967887359</v>
      </c>
      <c r="E76" s="8">
        <f t="shared" si="7"/>
        <v>374.27</v>
      </c>
    </row>
    <row r="77" spans="1:5">
      <c r="A77" s="6">
        <f t="shared" si="5"/>
        <v>50</v>
      </c>
      <c r="B77" s="8">
        <f t="shared" si="6"/>
        <v>8397.103244618027</v>
      </c>
      <c r="C77" s="8">
        <f t="shared" si="3"/>
        <v>17.493965092954223</v>
      </c>
      <c r="D77" s="8">
        <f t="shared" si="4"/>
        <v>356.77603490704576</v>
      </c>
      <c r="E77" s="8">
        <f t="shared" si="7"/>
        <v>374.27</v>
      </c>
    </row>
    <row r="78" spans="1:5">
      <c r="A78" s="6">
        <f t="shared" si="5"/>
        <v>51</v>
      </c>
      <c r="B78" s="8">
        <f t="shared" si="6"/>
        <v>8040.3272097109812</v>
      </c>
      <c r="C78" s="8">
        <f t="shared" si="3"/>
        <v>16.750681686897877</v>
      </c>
      <c r="D78" s="8">
        <f t="shared" si="4"/>
        <v>357.51931831310208</v>
      </c>
      <c r="E78" s="8">
        <f t="shared" si="7"/>
        <v>374.27</v>
      </c>
    </row>
    <row r="79" spans="1:5">
      <c r="A79" s="6">
        <f t="shared" si="5"/>
        <v>52</v>
      </c>
      <c r="B79" s="8">
        <f t="shared" si="6"/>
        <v>7682.8078913978788</v>
      </c>
      <c r="C79" s="8">
        <f t="shared" si="3"/>
        <v>16.005849773745581</v>
      </c>
      <c r="D79" s="8">
        <f t="shared" si="4"/>
        <v>358.2641502262544</v>
      </c>
      <c r="E79" s="8">
        <f t="shared" si="7"/>
        <v>374.27</v>
      </c>
    </row>
    <row r="80" spans="1:5">
      <c r="A80" s="6">
        <f t="shared" si="5"/>
        <v>53</v>
      </c>
      <c r="B80" s="8">
        <f t="shared" si="6"/>
        <v>7324.5437411716248</v>
      </c>
      <c r="C80" s="8">
        <f t="shared" si="3"/>
        <v>15.259466127440886</v>
      </c>
      <c r="D80" s="8">
        <f t="shared" si="4"/>
        <v>359.01053387255911</v>
      </c>
      <c r="E80" s="8">
        <f t="shared" si="7"/>
        <v>374.27</v>
      </c>
    </row>
    <row r="81" spans="1:5">
      <c r="A81" s="6">
        <f t="shared" si="5"/>
        <v>54</v>
      </c>
      <c r="B81" s="8">
        <f t="shared" si="6"/>
        <v>6965.5332072990659</v>
      </c>
      <c r="C81" s="8">
        <f t="shared" si="3"/>
        <v>14.511527515206389</v>
      </c>
      <c r="D81" s="8">
        <f t="shared" si="4"/>
        <v>359.75847248479357</v>
      </c>
      <c r="E81" s="8">
        <f t="shared" si="7"/>
        <v>374.27</v>
      </c>
    </row>
    <row r="82" spans="1:5">
      <c r="A82" s="6">
        <f t="shared" si="5"/>
        <v>55</v>
      </c>
      <c r="B82" s="8">
        <f t="shared" si="6"/>
        <v>6605.7747348142721</v>
      </c>
      <c r="C82" s="8">
        <f t="shared" si="3"/>
        <v>13.762030697529733</v>
      </c>
      <c r="D82" s="8">
        <f t="shared" si="4"/>
        <v>360.50796930247026</v>
      </c>
      <c r="E82" s="8">
        <f t="shared" si="7"/>
        <v>374.27</v>
      </c>
    </row>
    <row r="83" spans="1:5">
      <c r="A83" s="6">
        <f t="shared" si="5"/>
        <v>56</v>
      </c>
      <c r="B83" s="8">
        <f t="shared" si="6"/>
        <v>6245.2667655118021</v>
      </c>
      <c r="C83" s="8">
        <f t="shared" si="3"/>
        <v>13.010972428149588</v>
      </c>
      <c r="D83" s="8">
        <f t="shared" si="4"/>
        <v>361.25902757185037</v>
      </c>
      <c r="E83" s="8">
        <f t="shared" si="7"/>
        <v>374.27</v>
      </c>
    </row>
    <row r="84" spans="1:5">
      <c r="A84" s="6">
        <f t="shared" si="5"/>
        <v>57</v>
      </c>
      <c r="B84" s="8">
        <f t="shared" si="6"/>
        <v>5884.0077379399518</v>
      </c>
      <c r="C84" s="8">
        <f t="shared" si="3"/>
        <v>12.258349454041566</v>
      </c>
      <c r="D84" s="8">
        <f t="shared" si="4"/>
        <v>362.01165054595839</v>
      </c>
      <c r="E84" s="8">
        <f t="shared" si="7"/>
        <v>374.27</v>
      </c>
    </row>
    <row r="85" spans="1:5">
      <c r="A85" s="6">
        <f t="shared" si="5"/>
        <v>58</v>
      </c>
      <c r="B85" s="8">
        <f t="shared" si="6"/>
        <v>5521.9960873939935</v>
      </c>
      <c r="C85" s="8">
        <f t="shared" si="3"/>
        <v>11.504158515404155</v>
      </c>
      <c r="D85" s="8">
        <f t="shared" si="4"/>
        <v>362.76584148459585</v>
      </c>
      <c r="E85" s="8">
        <f t="shared" si="7"/>
        <v>374.27</v>
      </c>
    </row>
    <row r="86" spans="1:5">
      <c r="A86" s="6">
        <f t="shared" si="5"/>
        <v>59</v>
      </c>
      <c r="B86" s="8">
        <f t="shared" si="6"/>
        <v>5159.230245909398</v>
      </c>
      <c r="C86" s="8">
        <f t="shared" si="3"/>
        <v>10.748396345644579</v>
      </c>
      <c r="D86" s="8">
        <f t="shared" si="4"/>
        <v>363.52160365435543</v>
      </c>
      <c r="E86" s="8">
        <f t="shared" si="7"/>
        <v>374.27</v>
      </c>
    </row>
    <row r="87" spans="1:5">
      <c r="A87" s="6">
        <f t="shared" si="5"/>
        <v>60</v>
      </c>
      <c r="B87" s="8">
        <f t="shared" si="6"/>
        <v>4795.7086422550428</v>
      </c>
      <c r="C87" s="8">
        <f t="shared" si="3"/>
        <v>9.9910596713646722</v>
      </c>
      <c r="D87" s="8">
        <f t="shared" si="4"/>
        <v>364.27894032863531</v>
      </c>
      <c r="E87" s="8">
        <f t="shared" si="7"/>
        <v>374.27</v>
      </c>
    </row>
    <row r="88" spans="1:5">
      <c r="A88" s="6">
        <f t="shared" si="5"/>
        <v>61</v>
      </c>
      <c r="B88" s="8">
        <f t="shared" si="6"/>
        <v>4431.4297019264077</v>
      </c>
      <c r="C88" s="8">
        <f t="shared" si="3"/>
        <v>9.2321452123466834</v>
      </c>
      <c r="D88" s="8">
        <f t="shared" si="4"/>
        <v>365.03785478765332</v>
      </c>
      <c r="E88" s="8">
        <f t="shared" si="7"/>
        <v>374.27</v>
      </c>
    </row>
    <row r="89" spans="1:5">
      <c r="A89" s="6">
        <f t="shared" si="5"/>
        <v>62</v>
      </c>
      <c r="B89" s="8">
        <f t="shared" si="6"/>
        <v>4066.3918471387542</v>
      </c>
      <c r="C89" s="8">
        <f t="shared" si="3"/>
        <v>8.4716496815390716</v>
      </c>
      <c r="D89" s="8">
        <f t="shared" si="4"/>
        <v>365.7983503184609</v>
      </c>
      <c r="E89" s="8">
        <f t="shared" si="7"/>
        <v>374.27</v>
      </c>
    </row>
    <row r="90" spans="1:5">
      <c r="A90" s="6">
        <f t="shared" si="5"/>
        <v>63</v>
      </c>
      <c r="B90" s="8">
        <f t="shared" si="6"/>
        <v>3700.5934968202932</v>
      </c>
      <c r="C90" s="8">
        <f t="shared" si="3"/>
        <v>7.7095697850422775</v>
      </c>
      <c r="D90" s="8">
        <f t="shared" si="4"/>
        <v>366.56043021495771</v>
      </c>
      <c r="E90" s="8">
        <f t="shared" si="7"/>
        <v>374.27</v>
      </c>
    </row>
    <row r="91" spans="1:5">
      <c r="A91" s="6">
        <f t="shared" si="5"/>
        <v>64</v>
      </c>
      <c r="B91" s="8">
        <f t="shared" si="6"/>
        <v>3334.0330666053355</v>
      </c>
      <c r="C91" s="8">
        <f t="shared" si="3"/>
        <v>6.9459022220944497</v>
      </c>
      <c r="D91" s="8">
        <f t="shared" si="4"/>
        <v>367.32409777790554</v>
      </c>
      <c r="E91" s="8">
        <f t="shared" si="7"/>
        <v>374.27</v>
      </c>
    </row>
    <row r="92" spans="1:5">
      <c r="A92" s="6">
        <f t="shared" si="5"/>
        <v>65</v>
      </c>
      <c r="B92" s="8">
        <f t="shared" si="6"/>
        <v>2966.70896882743</v>
      </c>
      <c r="C92" s="8">
        <f t="shared" ref="C92:C99" si="9">IF(B92="","",B92*$E$3/$E$6)</f>
        <v>6.180643685057146</v>
      </c>
      <c r="D92" s="8">
        <f t="shared" ref="D92:D100" si="10">IF(C92="","",E92-C92)</f>
        <v>368.08935631494285</v>
      </c>
      <c r="E92" s="8">
        <f t="shared" si="7"/>
        <v>374.27</v>
      </c>
    </row>
    <row r="93" spans="1:5">
      <c r="A93" s="6">
        <f t="shared" ref="A93:A156" si="11">IF(OR(B92=0,B92=""),"",A92+1)</f>
        <v>66</v>
      </c>
      <c r="B93" s="8">
        <f t="shared" ref="B93:B156" si="12">IF(B92="","",IF(AND(B92-D92=0,E92=0),"",B92-D92))</f>
        <v>2598.619612512487</v>
      </c>
      <c r="C93" s="8">
        <f t="shared" si="9"/>
        <v>5.4137908594010149</v>
      </c>
      <c r="D93" s="8">
        <f t="shared" si="10"/>
        <v>368.85620914059899</v>
      </c>
      <c r="E93" s="8">
        <f t="shared" ref="E93:E99" si="13">IF(B93="","",IF(B93+C93&gt;$E$9,$E$9,B93+C93))</f>
        <v>374.27</v>
      </c>
    </row>
    <row r="94" spans="1:5">
      <c r="A94" s="6">
        <f t="shared" si="11"/>
        <v>67</v>
      </c>
      <c r="B94" s="8">
        <f t="shared" si="12"/>
        <v>2229.7634033718882</v>
      </c>
      <c r="C94" s="8">
        <f t="shared" si="9"/>
        <v>4.645340423691434</v>
      </c>
      <c r="D94" s="8">
        <f t="shared" si="10"/>
        <v>369.62465957630855</v>
      </c>
      <c r="E94" s="8">
        <f t="shared" si="13"/>
        <v>374.27</v>
      </c>
    </row>
    <row r="95" spans="1:5">
      <c r="A95" s="6">
        <f t="shared" si="11"/>
        <v>68</v>
      </c>
      <c r="B95" s="8">
        <f t="shared" si="12"/>
        <v>1860.1387437955796</v>
      </c>
      <c r="C95" s="8">
        <f t="shared" si="9"/>
        <v>3.8752890495741243</v>
      </c>
      <c r="D95" s="8">
        <f t="shared" si="10"/>
        <v>370.39471095042586</v>
      </c>
      <c r="E95" s="8">
        <f t="shared" si="13"/>
        <v>374.27</v>
      </c>
    </row>
    <row r="96" spans="1:5">
      <c r="A96" s="6">
        <f t="shared" si="11"/>
        <v>69</v>
      </c>
      <c r="B96" s="8">
        <f t="shared" si="12"/>
        <v>1489.7440328451537</v>
      </c>
      <c r="C96" s="8">
        <f t="shared" si="9"/>
        <v>3.103633401760737</v>
      </c>
      <c r="D96" s="8">
        <f t="shared" si="10"/>
        <v>371.16636659823922</v>
      </c>
      <c r="E96" s="8">
        <f t="shared" si="13"/>
        <v>374.27</v>
      </c>
    </row>
    <row r="97" spans="1:5">
      <c r="A97" s="6">
        <f t="shared" si="11"/>
        <v>70</v>
      </c>
      <c r="B97" s="8">
        <f t="shared" si="12"/>
        <v>1118.5776662469145</v>
      </c>
      <c r="C97" s="8">
        <f t="shared" si="9"/>
        <v>2.3303701380144055</v>
      </c>
      <c r="D97" s="8">
        <f t="shared" si="10"/>
        <v>371.93962986198557</v>
      </c>
      <c r="E97" s="8">
        <f t="shared" si="13"/>
        <v>374.27</v>
      </c>
    </row>
    <row r="98" spans="1:5">
      <c r="A98" s="6">
        <f t="shared" si="11"/>
        <v>71</v>
      </c>
      <c r="B98" s="8">
        <f t="shared" si="12"/>
        <v>746.63803638492891</v>
      </c>
      <c r="C98" s="8">
        <f t="shared" si="9"/>
        <v>1.5554959091352687</v>
      </c>
      <c r="D98" s="8">
        <f t="shared" si="10"/>
        <v>372.71450409086469</v>
      </c>
      <c r="E98" s="8">
        <f t="shared" si="13"/>
        <v>374.27</v>
      </c>
    </row>
    <row r="99" spans="1:5">
      <c r="A99" s="6">
        <f t="shared" si="11"/>
        <v>72</v>
      </c>
      <c r="B99" s="8">
        <f t="shared" si="12"/>
        <v>373.92353229406422</v>
      </c>
      <c r="C99" s="8">
        <f t="shared" si="9"/>
        <v>0.77900735894596718</v>
      </c>
      <c r="D99" s="8">
        <f t="shared" si="10"/>
        <v>373.49099264105399</v>
      </c>
      <c r="E99" s="8">
        <f t="shared" si="13"/>
        <v>374.27</v>
      </c>
    </row>
    <row r="100" spans="1:5">
      <c r="A100" s="14">
        <f t="shared" si="11"/>
        <v>73</v>
      </c>
      <c r="B100" s="307">
        <f t="shared" si="12"/>
        <v>0.4325396530102239</v>
      </c>
      <c r="C100" s="307">
        <f>IF(B100="","",B100*$E$14/$E$6)</f>
        <v>1.8022485542092664E-3</v>
      </c>
      <c r="D100" s="307">
        <f t="shared" si="10"/>
        <v>0.4325396530102239</v>
      </c>
      <c r="E100" s="307">
        <f t="shared" ref="E100:E105" si="14">IF(B100="","",IF(B100+C100&gt;$E$15,$E$15,B100+C100))</f>
        <v>0.43434190156443314</v>
      </c>
    </row>
    <row r="101" spans="1:5">
      <c r="A101" s="6">
        <f t="shared" si="11"/>
        <v>74</v>
      </c>
      <c r="B101" s="8">
        <f t="shared" si="12"/>
        <v>0</v>
      </c>
      <c r="C101" s="307">
        <f t="shared" ref="C101:C164" si="15">IF(B101="","",B101*$E$14/$E$6)</f>
        <v>0</v>
      </c>
      <c r="D101" s="307">
        <f t="shared" ref="D101:D164" si="16">IF(C101="","",E101-C101)</f>
        <v>0</v>
      </c>
      <c r="E101" s="307">
        <f t="shared" si="14"/>
        <v>0</v>
      </c>
    </row>
    <row r="102" spans="1:5">
      <c r="A102" s="6" t="str">
        <f t="shared" si="11"/>
        <v/>
      </c>
      <c r="B102" s="8" t="str">
        <f t="shared" si="12"/>
        <v/>
      </c>
      <c r="C102" s="307" t="str">
        <f t="shared" si="15"/>
        <v/>
      </c>
      <c r="D102" s="307" t="str">
        <f t="shared" si="16"/>
        <v/>
      </c>
      <c r="E102" s="307" t="str">
        <f t="shared" si="14"/>
        <v/>
      </c>
    </row>
    <row r="103" spans="1:5">
      <c r="A103" s="6" t="str">
        <f t="shared" si="11"/>
        <v/>
      </c>
      <c r="B103" s="8" t="str">
        <f t="shared" si="12"/>
        <v/>
      </c>
      <c r="C103" s="307" t="str">
        <f t="shared" si="15"/>
        <v/>
      </c>
      <c r="D103" s="307" t="str">
        <f t="shared" si="16"/>
        <v/>
      </c>
      <c r="E103" s="307" t="str">
        <f t="shared" si="14"/>
        <v/>
      </c>
    </row>
    <row r="104" spans="1:5">
      <c r="A104" s="6" t="str">
        <f t="shared" si="11"/>
        <v/>
      </c>
      <c r="B104" s="8" t="str">
        <f t="shared" si="12"/>
        <v/>
      </c>
      <c r="C104" s="307" t="str">
        <f t="shared" si="15"/>
        <v/>
      </c>
      <c r="D104" s="307" t="str">
        <f t="shared" si="16"/>
        <v/>
      </c>
      <c r="E104" s="307" t="str">
        <f t="shared" si="14"/>
        <v/>
      </c>
    </row>
    <row r="105" spans="1:5">
      <c r="A105" s="6" t="str">
        <f t="shared" si="11"/>
        <v/>
      </c>
      <c r="B105" s="8" t="str">
        <f t="shared" si="12"/>
        <v/>
      </c>
      <c r="C105" s="307" t="str">
        <f t="shared" si="15"/>
        <v/>
      </c>
      <c r="D105" s="307" t="str">
        <f t="shared" si="16"/>
        <v/>
      </c>
      <c r="E105" s="307" t="str">
        <f t="shared" si="14"/>
        <v/>
      </c>
    </row>
    <row r="106" spans="1:5">
      <c r="A106" s="6" t="str">
        <f t="shared" si="11"/>
        <v/>
      </c>
      <c r="B106" s="8" t="str">
        <f t="shared" si="12"/>
        <v/>
      </c>
      <c r="C106" s="307" t="str">
        <f t="shared" si="15"/>
        <v/>
      </c>
      <c r="D106" s="307" t="str">
        <f t="shared" si="16"/>
        <v/>
      </c>
      <c r="E106" s="307" t="str">
        <f t="shared" ref="E106:E169" si="17">IF(B106="","",IF(B106+C106&gt;$E$15,$E$15,B106+C106))</f>
        <v/>
      </c>
    </row>
    <row r="107" spans="1:5">
      <c r="A107" s="6" t="str">
        <f t="shared" si="11"/>
        <v/>
      </c>
      <c r="B107" s="8" t="str">
        <f t="shared" si="12"/>
        <v/>
      </c>
      <c r="C107" s="307" t="str">
        <f t="shared" si="15"/>
        <v/>
      </c>
      <c r="D107" s="307" t="str">
        <f t="shared" si="16"/>
        <v/>
      </c>
      <c r="E107" s="307" t="str">
        <f t="shared" si="17"/>
        <v/>
      </c>
    </row>
    <row r="108" spans="1:5">
      <c r="A108" s="6" t="str">
        <f t="shared" si="11"/>
        <v/>
      </c>
      <c r="B108" s="8" t="str">
        <f t="shared" si="12"/>
        <v/>
      </c>
      <c r="C108" s="307" t="str">
        <f t="shared" si="15"/>
        <v/>
      </c>
      <c r="D108" s="307" t="str">
        <f t="shared" si="16"/>
        <v/>
      </c>
      <c r="E108" s="307" t="str">
        <f t="shared" si="17"/>
        <v/>
      </c>
    </row>
    <row r="109" spans="1:5">
      <c r="A109" s="6" t="str">
        <f t="shared" si="11"/>
        <v/>
      </c>
      <c r="B109" s="8" t="str">
        <f t="shared" si="12"/>
        <v/>
      </c>
      <c r="C109" s="307" t="str">
        <f t="shared" si="15"/>
        <v/>
      </c>
      <c r="D109" s="307" t="str">
        <f t="shared" si="16"/>
        <v/>
      </c>
      <c r="E109" s="307" t="str">
        <f t="shared" si="17"/>
        <v/>
      </c>
    </row>
    <row r="110" spans="1:5">
      <c r="A110" s="6" t="str">
        <f t="shared" si="11"/>
        <v/>
      </c>
      <c r="B110" s="8" t="str">
        <f t="shared" si="12"/>
        <v/>
      </c>
      <c r="C110" s="307" t="str">
        <f t="shared" si="15"/>
        <v/>
      </c>
      <c r="D110" s="307" t="str">
        <f t="shared" si="16"/>
        <v/>
      </c>
      <c r="E110" s="307" t="str">
        <f t="shared" si="17"/>
        <v/>
      </c>
    </row>
    <row r="111" spans="1:5">
      <c r="A111" s="6" t="str">
        <f t="shared" si="11"/>
        <v/>
      </c>
      <c r="B111" s="8" t="str">
        <f t="shared" si="12"/>
        <v/>
      </c>
      <c r="C111" s="307" t="str">
        <f t="shared" si="15"/>
        <v/>
      </c>
      <c r="D111" s="307" t="str">
        <f t="shared" si="16"/>
        <v/>
      </c>
      <c r="E111" s="307" t="str">
        <f t="shared" si="17"/>
        <v/>
      </c>
    </row>
    <row r="112" spans="1:5">
      <c r="A112" s="6" t="str">
        <f t="shared" si="11"/>
        <v/>
      </c>
      <c r="B112" s="8" t="str">
        <f t="shared" si="12"/>
        <v/>
      </c>
      <c r="C112" s="307" t="str">
        <f t="shared" si="15"/>
        <v/>
      </c>
      <c r="D112" s="307" t="str">
        <f t="shared" si="16"/>
        <v/>
      </c>
      <c r="E112" s="307" t="str">
        <f t="shared" si="17"/>
        <v/>
      </c>
    </row>
    <row r="113" spans="1:5">
      <c r="A113" s="6" t="str">
        <f t="shared" si="11"/>
        <v/>
      </c>
      <c r="B113" s="8" t="str">
        <f t="shared" si="12"/>
        <v/>
      </c>
      <c r="C113" s="307" t="str">
        <f t="shared" si="15"/>
        <v/>
      </c>
      <c r="D113" s="307" t="str">
        <f t="shared" si="16"/>
        <v/>
      </c>
      <c r="E113" s="307" t="str">
        <f t="shared" si="17"/>
        <v/>
      </c>
    </row>
    <row r="114" spans="1:5">
      <c r="A114" s="6" t="str">
        <f t="shared" si="11"/>
        <v/>
      </c>
      <c r="B114" s="8" t="str">
        <f t="shared" si="12"/>
        <v/>
      </c>
      <c r="C114" s="307" t="str">
        <f t="shared" si="15"/>
        <v/>
      </c>
      <c r="D114" s="307" t="str">
        <f t="shared" si="16"/>
        <v/>
      </c>
      <c r="E114" s="307" t="str">
        <f t="shared" si="17"/>
        <v/>
      </c>
    </row>
    <row r="115" spans="1:5">
      <c r="A115" s="6" t="str">
        <f t="shared" si="11"/>
        <v/>
      </c>
      <c r="B115" s="8" t="str">
        <f t="shared" si="12"/>
        <v/>
      </c>
      <c r="C115" s="307" t="str">
        <f t="shared" si="15"/>
        <v/>
      </c>
      <c r="D115" s="307" t="str">
        <f t="shared" si="16"/>
        <v/>
      </c>
      <c r="E115" s="307" t="str">
        <f t="shared" si="17"/>
        <v/>
      </c>
    </row>
    <row r="116" spans="1:5">
      <c r="A116" s="6" t="str">
        <f t="shared" si="11"/>
        <v/>
      </c>
      <c r="B116" s="8" t="str">
        <f t="shared" si="12"/>
        <v/>
      </c>
      <c r="C116" s="307" t="str">
        <f t="shared" si="15"/>
        <v/>
      </c>
      <c r="D116" s="307" t="str">
        <f t="shared" si="16"/>
        <v/>
      </c>
      <c r="E116" s="307" t="str">
        <f t="shared" si="17"/>
        <v/>
      </c>
    </row>
    <row r="117" spans="1:5">
      <c r="A117" s="6" t="str">
        <f t="shared" si="11"/>
        <v/>
      </c>
      <c r="B117" s="8" t="str">
        <f t="shared" si="12"/>
        <v/>
      </c>
      <c r="C117" s="307" t="str">
        <f t="shared" si="15"/>
        <v/>
      </c>
      <c r="D117" s="307" t="str">
        <f t="shared" si="16"/>
        <v/>
      </c>
      <c r="E117" s="307" t="str">
        <f t="shared" si="17"/>
        <v/>
      </c>
    </row>
    <row r="118" spans="1:5">
      <c r="A118" s="6" t="str">
        <f t="shared" si="11"/>
        <v/>
      </c>
      <c r="B118" s="8" t="str">
        <f t="shared" si="12"/>
        <v/>
      </c>
      <c r="C118" s="307" t="str">
        <f t="shared" si="15"/>
        <v/>
      </c>
      <c r="D118" s="307" t="str">
        <f t="shared" si="16"/>
        <v/>
      </c>
      <c r="E118" s="307" t="str">
        <f t="shared" si="17"/>
        <v/>
      </c>
    </row>
    <row r="119" spans="1:5">
      <c r="A119" s="6" t="str">
        <f t="shared" si="11"/>
        <v/>
      </c>
      <c r="B119" s="8" t="str">
        <f t="shared" si="12"/>
        <v/>
      </c>
      <c r="C119" s="307" t="str">
        <f t="shared" si="15"/>
        <v/>
      </c>
      <c r="D119" s="307" t="str">
        <f t="shared" si="16"/>
        <v/>
      </c>
      <c r="E119" s="307" t="str">
        <f t="shared" si="17"/>
        <v/>
      </c>
    </row>
    <row r="120" spans="1:5">
      <c r="A120" s="6" t="str">
        <f t="shared" si="11"/>
        <v/>
      </c>
      <c r="B120" s="8" t="str">
        <f t="shared" si="12"/>
        <v/>
      </c>
      <c r="C120" s="307" t="str">
        <f t="shared" si="15"/>
        <v/>
      </c>
      <c r="D120" s="307" t="str">
        <f t="shared" si="16"/>
        <v/>
      </c>
      <c r="E120" s="307" t="str">
        <f t="shared" si="17"/>
        <v/>
      </c>
    </row>
    <row r="121" spans="1:5">
      <c r="A121" s="6" t="str">
        <f t="shared" si="11"/>
        <v/>
      </c>
      <c r="B121" s="8" t="str">
        <f t="shared" si="12"/>
        <v/>
      </c>
      <c r="C121" s="307" t="str">
        <f t="shared" si="15"/>
        <v/>
      </c>
      <c r="D121" s="307" t="str">
        <f t="shared" si="16"/>
        <v/>
      </c>
      <c r="E121" s="307" t="str">
        <f t="shared" si="17"/>
        <v/>
      </c>
    </row>
    <row r="122" spans="1:5">
      <c r="A122" s="6" t="str">
        <f t="shared" si="11"/>
        <v/>
      </c>
      <c r="B122" s="8" t="str">
        <f t="shared" si="12"/>
        <v/>
      </c>
      <c r="C122" s="307" t="str">
        <f t="shared" si="15"/>
        <v/>
      </c>
      <c r="D122" s="307" t="str">
        <f t="shared" si="16"/>
        <v/>
      </c>
      <c r="E122" s="307" t="str">
        <f t="shared" si="17"/>
        <v/>
      </c>
    </row>
    <row r="123" spans="1:5">
      <c r="A123" s="6" t="str">
        <f t="shared" si="11"/>
        <v/>
      </c>
      <c r="B123" s="8" t="str">
        <f t="shared" si="12"/>
        <v/>
      </c>
      <c r="C123" s="307" t="str">
        <f t="shared" si="15"/>
        <v/>
      </c>
      <c r="D123" s="307" t="str">
        <f t="shared" si="16"/>
        <v/>
      </c>
      <c r="E123" s="307" t="str">
        <f t="shared" si="17"/>
        <v/>
      </c>
    </row>
    <row r="124" spans="1:5">
      <c r="A124" s="6" t="str">
        <f t="shared" si="11"/>
        <v/>
      </c>
      <c r="B124" s="8" t="str">
        <f t="shared" si="12"/>
        <v/>
      </c>
      <c r="C124" s="307" t="str">
        <f t="shared" si="15"/>
        <v/>
      </c>
      <c r="D124" s="307" t="str">
        <f t="shared" si="16"/>
        <v/>
      </c>
      <c r="E124" s="307" t="str">
        <f t="shared" si="17"/>
        <v/>
      </c>
    </row>
    <row r="125" spans="1:5">
      <c r="A125" s="6" t="str">
        <f t="shared" si="11"/>
        <v/>
      </c>
      <c r="B125" s="8" t="str">
        <f t="shared" si="12"/>
        <v/>
      </c>
      <c r="C125" s="307" t="str">
        <f t="shared" si="15"/>
        <v/>
      </c>
      <c r="D125" s="307" t="str">
        <f t="shared" si="16"/>
        <v/>
      </c>
      <c r="E125" s="307" t="str">
        <f t="shared" si="17"/>
        <v/>
      </c>
    </row>
    <row r="126" spans="1:5">
      <c r="A126" s="6" t="str">
        <f t="shared" si="11"/>
        <v/>
      </c>
      <c r="B126" s="8" t="str">
        <f t="shared" si="12"/>
        <v/>
      </c>
      <c r="C126" s="307" t="str">
        <f t="shared" si="15"/>
        <v/>
      </c>
      <c r="D126" s="307" t="str">
        <f t="shared" si="16"/>
        <v/>
      </c>
      <c r="E126" s="307" t="str">
        <f t="shared" si="17"/>
        <v/>
      </c>
    </row>
    <row r="127" spans="1:5">
      <c r="A127" s="6" t="str">
        <f t="shared" si="11"/>
        <v/>
      </c>
      <c r="B127" s="8" t="str">
        <f t="shared" si="12"/>
        <v/>
      </c>
      <c r="C127" s="307" t="str">
        <f t="shared" si="15"/>
        <v/>
      </c>
      <c r="D127" s="307" t="str">
        <f t="shared" si="16"/>
        <v/>
      </c>
      <c r="E127" s="307" t="str">
        <f t="shared" si="17"/>
        <v/>
      </c>
    </row>
    <row r="128" spans="1:5">
      <c r="A128" s="6" t="str">
        <f t="shared" si="11"/>
        <v/>
      </c>
      <c r="B128" s="8" t="str">
        <f t="shared" si="12"/>
        <v/>
      </c>
      <c r="C128" s="307" t="str">
        <f t="shared" si="15"/>
        <v/>
      </c>
      <c r="D128" s="307" t="str">
        <f t="shared" si="16"/>
        <v/>
      </c>
      <c r="E128" s="307" t="str">
        <f t="shared" si="17"/>
        <v/>
      </c>
    </row>
    <row r="129" spans="1:5">
      <c r="A129" s="6" t="str">
        <f t="shared" si="11"/>
        <v/>
      </c>
      <c r="B129" s="8" t="str">
        <f t="shared" si="12"/>
        <v/>
      </c>
      <c r="C129" s="307" t="str">
        <f t="shared" si="15"/>
        <v/>
      </c>
      <c r="D129" s="307" t="str">
        <f t="shared" si="16"/>
        <v/>
      </c>
      <c r="E129" s="307" t="str">
        <f t="shared" si="17"/>
        <v/>
      </c>
    </row>
    <row r="130" spans="1:5">
      <c r="A130" s="6" t="str">
        <f t="shared" si="11"/>
        <v/>
      </c>
      <c r="B130" s="8" t="str">
        <f t="shared" si="12"/>
        <v/>
      </c>
      <c r="C130" s="307" t="str">
        <f t="shared" si="15"/>
        <v/>
      </c>
      <c r="D130" s="307" t="str">
        <f t="shared" si="16"/>
        <v/>
      </c>
      <c r="E130" s="307" t="str">
        <f t="shared" si="17"/>
        <v/>
      </c>
    </row>
    <row r="131" spans="1:5">
      <c r="A131" s="6" t="str">
        <f t="shared" si="11"/>
        <v/>
      </c>
      <c r="B131" s="8" t="str">
        <f t="shared" si="12"/>
        <v/>
      </c>
      <c r="C131" s="307" t="str">
        <f t="shared" si="15"/>
        <v/>
      </c>
      <c r="D131" s="307" t="str">
        <f t="shared" si="16"/>
        <v/>
      </c>
      <c r="E131" s="307" t="str">
        <f t="shared" si="17"/>
        <v/>
      </c>
    </row>
    <row r="132" spans="1:5">
      <c r="A132" s="6" t="str">
        <f t="shared" si="11"/>
        <v/>
      </c>
      <c r="B132" s="8" t="str">
        <f t="shared" si="12"/>
        <v/>
      </c>
      <c r="C132" s="307" t="str">
        <f t="shared" si="15"/>
        <v/>
      </c>
      <c r="D132" s="307" t="str">
        <f t="shared" si="16"/>
        <v/>
      </c>
      <c r="E132" s="307" t="str">
        <f t="shared" si="17"/>
        <v/>
      </c>
    </row>
    <row r="133" spans="1:5">
      <c r="A133" s="6" t="str">
        <f t="shared" si="11"/>
        <v/>
      </c>
      <c r="B133" s="8" t="str">
        <f t="shared" si="12"/>
        <v/>
      </c>
      <c r="C133" s="307" t="str">
        <f t="shared" si="15"/>
        <v/>
      </c>
      <c r="D133" s="307" t="str">
        <f t="shared" si="16"/>
        <v/>
      </c>
      <c r="E133" s="307" t="str">
        <f t="shared" si="17"/>
        <v/>
      </c>
    </row>
    <row r="134" spans="1:5">
      <c r="A134" s="6" t="str">
        <f t="shared" si="11"/>
        <v/>
      </c>
      <c r="B134" s="8" t="str">
        <f t="shared" si="12"/>
        <v/>
      </c>
      <c r="C134" s="307" t="str">
        <f t="shared" si="15"/>
        <v/>
      </c>
      <c r="D134" s="307" t="str">
        <f t="shared" si="16"/>
        <v/>
      </c>
      <c r="E134" s="307" t="str">
        <f t="shared" si="17"/>
        <v/>
      </c>
    </row>
    <row r="135" spans="1:5">
      <c r="A135" s="6" t="str">
        <f t="shared" si="11"/>
        <v/>
      </c>
      <c r="B135" s="8" t="str">
        <f t="shared" si="12"/>
        <v/>
      </c>
      <c r="C135" s="307" t="str">
        <f t="shared" si="15"/>
        <v/>
      </c>
      <c r="D135" s="307" t="str">
        <f t="shared" si="16"/>
        <v/>
      </c>
      <c r="E135" s="307" t="str">
        <f t="shared" si="17"/>
        <v/>
      </c>
    </row>
    <row r="136" spans="1:5">
      <c r="A136" s="6" t="str">
        <f t="shared" si="11"/>
        <v/>
      </c>
      <c r="B136" s="8" t="str">
        <f t="shared" si="12"/>
        <v/>
      </c>
      <c r="C136" s="307" t="str">
        <f t="shared" si="15"/>
        <v/>
      </c>
      <c r="D136" s="307" t="str">
        <f t="shared" si="16"/>
        <v/>
      </c>
      <c r="E136" s="307" t="str">
        <f t="shared" si="17"/>
        <v/>
      </c>
    </row>
    <row r="137" spans="1:5">
      <c r="A137" s="6" t="str">
        <f t="shared" si="11"/>
        <v/>
      </c>
      <c r="B137" s="8" t="str">
        <f t="shared" si="12"/>
        <v/>
      </c>
      <c r="C137" s="307" t="str">
        <f t="shared" si="15"/>
        <v/>
      </c>
      <c r="D137" s="307" t="str">
        <f t="shared" si="16"/>
        <v/>
      </c>
      <c r="E137" s="307" t="str">
        <f t="shared" si="17"/>
        <v/>
      </c>
    </row>
    <row r="138" spans="1:5">
      <c r="A138" s="6" t="str">
        <f t="shared" si="11"/>
        <v/>
      </c>
      <c r="B138" s="8" t="str">
        <f t="shared" si="12"/>
        <v/>
      </c>
      <c r="C138" s="307" t="str">
        <f t="shared" si="15"/>
        <v/>
      </c>
      <c r="D138" s="307" t="str">
        <f t="shared" si="16"/>
        <v/>
      </c>
      <c r="E138" s="307" t="str">
        <f t="shared" si="17"/>
        <v/>
      </c>
    </row>
    <row r="139" spans="1:5">
      <c r="A139" s="6" t="str">
        <f t="shared" si="11"/>
        <v/>
      </c>
      <c r="B139" s="8" t="str">
        <f t="shared" si="12"/>
        <v/>
      </c>
      <c r="C139" s="307" t="str">
        <f t="shared" si="15"/>
        <v/>
      </c>
      <c r="D139" s="307" t="str">
        <f t="shared" si="16"/>
        <v/>
      </c>
      <c r="E139" s="307" t="str">
        <f t="shared" si="17"/>
        <v/>
      </c>
    </row>
    <row r="140" spans="1:5">
      <c r="A140" s="6" t="str">
        <f t="shared" si="11"/>
        <v/>
      </c>
      <c r="B140" s="8" t="str">
        <f t="shared" si="12"/>
        <v/>
      </c>
      <c r="C140" s="307" t="str">
        <f t="shared" si="15"/>
        <v/>
      </c>
      <c r="D140" s="307" t="str">
        <f t="shared" si="16"/>
        <v/>
      </c>
      <c r="E140" s="307" t="str">
        <f t="shared" si="17"/>
        <v/>
      </c>
    </row>
    <row r="141" spans="1:5">
      <c r="A141" s="6" t="str">
        <f t="shared" si="11"/>
        <v/>
      </c>
      <c r="B141" s="8" t="str">
        <f t="shared" si="12"/>
        <v/>
      </c>
      <c r="C141" s="307" t="str">
        <f t="shared" si="15"/>
        <v/>
      </c>
      <c r="D141" s="307" t="str">
        <f t="shared" si="16"/>
        <v/>
      </c>
      <c r="E141" s="307" t="str">
        <f t="shared" si="17"/>
        <v/>
      </c>
    </row>
    <row r="142" spans="1:5">
      <c r="A142" s="6" t="str">
        <f t="shared" si="11"/>
        <v/>
      </c>
      <c r="B142" s="8" t="str">
        <f t="shared" si="12"/>
        <v/>
      </c>
      <c r="C142" s="307" t="str">
        <f t="shared" si="15"/>
        <v/>
      </c>
      <c r="D142" s="307" t="str">
        <f t="shared" si="16"/>
        <v/>
      </c>
      <c r="E142" s="307" t="str">
        <f t="shared" si="17"/>
        <v/>
      </c>
    </row>
    <row r="143" spans="1:5">
      <c r="A143" s="6" t="str">
        <f t="shared" si="11"/>
        <v/>
      </c>
      <c r="B143" s="8" t="str">
        <f t="shared" si="12"/>
        <v/>
      </c>
      <c r="C143" s="307" t="str">
        <f t="shared" si="15"/>
        <v/>
      </c>
      <c r="D143" s="307" t="str">
        <f t="shared" si="16"/>
        <v/>
      </c>
      <c r="E143" s="307" t="str">
        <f t="shared" si="17"/>
        <v/>
      </c>
    </row>
    <row r="144" spans="1:5">
      <c r="A144" s="6" t="str">
        <f t="shared" si="11"/>
        <v/>
      </c>
      <c r="B144" s="8" t="str">
        <f t="shared" si="12"/>
        <v/>
      </c>
      <c r="C144" s="307" t="str">
        <f t="shared" si="15"/>
        <v/>
      </c>
      <c r="D144" s="307" t="str">
        <f t="shared" si="16"/>
        <v/>
      </c>
      <c r="E144" s="307" t="str">
        <f t="shared" si="17"/>
        <v/>
      </c>
    </row>
    <row r="145" spans="1:5">
      <c r="A145" s="6" t="str">
        <f t="shared" si="11"/>
        <v/>
      </c>
      <c r="B145" s="8" t="str">
        <f t="shared" si="12"/>
        <v/>
      </c>
      <c r="C145" s="307" t="str">
        <f t="shared" si="15"/>
        <v/>
      </c>
      <c r="D145" s="307" t="str">
        <f t="shared" si="16"/>
        <v/>
      </c>
      <c r="E145" s="307" t="str">
        <f t="shared" si="17"/>
        <v/>
      </c>
    </row>
    <row r="146" spans="1:5">
      <c r="A146" s="6" t="str">
        <f t="shared" si="11"/>
        <v/>
      </c>
      <c r="B146" s="8" t="str">
        <f t="shared" si="12"/>
        <v/>
      </c>
      <c r="C146" s="307" t="str">
        <f t="shared" si="15"/>
        <v/>
      </c>
      <c r="D146" s="307" t="str">
        <f t="shared" si="16"/>
        <v/>
      </c>
      <c r="E146" s="307" t="str">
        <f t="shared" si="17"/>
        <v/>
      </c>
    </row>
    <row r="147" spans="1:5">
      <c r="A147" s="6" t="str">
        <f t="shared" si="11"/>
        <v/>
      </c>
      <c r="B147" s="8" t="str">
        <f t="shared" si="12"/>
        <v/>
      </c>
      <c r="C147" s="307" t="str">
        <f t="shared" si="15"/>
        <v/>
      </c>
      <c r="D147" s="307" t="str">
        <f t="shared" si="16"/>
        <v/>
      </c>
      <c r="E147" s="307" t="str">
        <f t="shared" si="17"/>
        <v/>
      </c>
    </row>
    <row r="148" spans="1:5">
      <c r="A148" s="6" t="str">
        <f t="shared" si="11"/>
        <v/>
      </c>
      <c r="B148" s="8" t="str">
        <f t="shared" si="12"/>
        <v/>
      </c>
      <c r="C148" s="307" t="str">
        <f t="shared" si="15"/>
        <v/>
      </c>
      <c r="D148" s="307" t="str">
        <f t="shared" si="16"/>
        <v/>
      </c>
      <c r="E148" s="307" t="str">
        <f t="shared" si="17"/>
        <v/>
      </c>
    </row>
    <row r="149" spans="1:5">
      <c r="A149" s="6" t="str">
        <f t="shared" si="11"/>
        <v/>
      </c>
      <c r="B149" s="8" t="str">
        <f t="shared" si="12"/>
        <v/>
      </c>
      <c r="C149" s="307" t="str">
        <f t="shared" si="15"/>
        <v/>
      </c>
      <c r="D149" s="307" t="str">
        <f t="shared" si="16"/>
        <v/>
      </c>
      <c r="E149" s="307" t="str">
        <f t="shared" si="17"/>
        <v/>
      </c>
    </row>
    <row r="150" spans="1:5">
      <c r="A150" s="6" t="str">
        <f t="shared" si="11"/>
        <v/>
      </c>
      <c r="B150" s="8" t="str">
        <f t="shared" si="12"/>
        <v/>
      </c>
      <c r="C150" s="307" t="str">
        <f t="shared" si="15"/>
        <v/>
      </c>
      <c r="D150" s="307" t="str">
        <f t="shared" si="16"/>
        <v/>
      </c>
      <c r="E150" s="307" t="str">
        <f t="shared" si="17"/>
        <v/>
      </c>
    </row>
    <row r="151" spans="1:5">
      <c r="A151" s="6" t="str">
        <f t="shared" si="11"/>
        <v/>
      </c>
      <c r="B151" s="8" t="str">
        <f t="shared" si="12"/>
        <v/>
      </c>
      <c r="C151" s="307" t="str">
        <f t="shared" si="15"/>
        <v/>
      </c>
      <c r="D151" s="307" t="str">
        <f t="shared" si="16"/>
        <v/>
      </c>
      <c r="E151" s="307" t="str">
        <f t="shared" si="17"/>
        <v/>
      </c>
    </row>
    <row r="152" spans="1:5">
      <c r="A152" s="6" t="str">
        <f t="shared" si="11"/>
        <v/>
      </c>
      <c r="B152" s="8" t="str">
        <f t="shared" si="12"/>
        <v/>
      </c>
      <c r="C152" s="307" t="str">
        <f t="shared" si="15"/>
        <v/>
      </c>
      <c r="D152" s="307" t="str">
        <f t="shared" si="16"/>
        <v/>
      </c>
      <c r="E152" s="307" t="str">
        <f t="shared" si="17"/>
        <v/>
      </c>
    </row>
    <row r="153" spans="1:5">
      <c r="A153" s="6" t="str">
        <f t="shared" si="11"/>
        <v/>
      </c>
      <c r="B153" s="8" t="str">
        <f t="shared" si="12"/>
        <v/>
      </c>
      <c r="C153" s="307" t="str">
        <f t="shared" si="15"/>
        <v/>
      </c>
      <c r="D153" s="307" t="str">
        <f t="shared" si="16"/>
        <v/>
      </c>
      <c r="E153" s="307" t="str">
        <f t="shared" si="17"/>
        <v/>
      </c>
    </row>
    <row r="154" spans="1:5">
      <c r="A154" s="6" t="str">
        <f t="shared" si="11"/>
        <v/>
      </c>
      <c r="B154" s="8" t="str">
        <f t="shared" si="12"/>
        <v/>
      </c>
      <c r="C154" s="307" t="str">
        <f t="shared" si="15"/>
        <v/>
      </c>
      <c r="D154" s="307" t="str">
        <f t="shared" si="16"/>
        <v/>
      </c>
      <c r="E154" s="307" t="str">
        <f t="shared" si="17"/>
        <v/>
      </c>
    </row>
    <row r="155" spans="1:5">
      <c r="A155" s="6" t="str">
        <f t="shared" si="11"/>
        <v/>
      </c>
      <c r="B155" s="8" t="str">
        <f t="shared" si="12"/>
        <v/>
      </c>
      <c r="C155" s="307" t="str">
        <f t="shared" si="15"/>
        <v/>
      </c>
      <c r="D155" s="307" t="str">
        <f t="shared" si="16"/>
        <v/>
      </c>
      <c r="E155" s="307" t="str">
        <f t="shared" si="17"/>
        <v/>
      </c>
    </row>
    <row r="156" spans="1:5">
      <c r="A156" s="6" t="str">
        <f t="shared" si="11"/>
        <v/>
      </c>
      <c r="B156" s="8" t="str">
        <f t="shared" si="12"/>
        <v/>
      </c>
      <c r="C156" s="307" t="str">
        <f t="shared" si="15"/>
        <v/>
      </c>
      <c r="D156" s="307" t="str">
        <f t="shared" si="16"/>
        <v/>
      </c>
      <c r="E156" s="307" t="str">
        <f t="shared" si="17"/>
        <v/>
      </c>
    </row>
    <row r="157" spans="1:5">
      <c r="A157" s="6" t="str">
        <f t="shared" ref="A157:A220" si="18">IF(OR(B156=0,B156=""),"",A156+1)</f>
        <v/>
      </c>
      <c r="B157" s="8" t="str">
        <f t="shared" ref="B157:B220" si="19">IF(B156="","",IF(AND(B156-D156=0,E156=0),"",B156-D156))</f>
        <v/>
      </c>
      <c r="C157" s="307" t="str">
        <f t="shared" si="15"/>
        <v/>
      </c>
      <c r="D157" s="307" t="str">
        <f t="shared" si="16"/>
        <v/>
      </c>
      <c r="E157" s="307" t="str">
        <f t="shared" si="17"/>
        <v/>
      </c>
    </row>
    <row r="158" spans="1:5">
      <c r="A158" s="6" t="str">
        <f t="shared" si="18"/>
        <v/>
      </c>
      <c r="B158" s="8" t="str">
        <f t="shared" si="19"/>
        <v/>
      </c>
      <c r="C158" s="307" t="str">
        <f t="shared" si="15"/>
        <v/>
      </c>
      <c r="D158" s="307" t="str">
        <f t="shared" si="16"/>
        <v/>
      </c>
      <c r="E158" s="307" t="str">
        <f t="shared" si="17"/>
        <v/>
      </c>
    </row>
    <row r="159" spans="1:5">
      <c r="A159" s="6" t="str">
        <f t="shared" si="18"/>
        <v/>
      </c>
      <c r="B159" s="8" t="str">
        <f t="shared" si="19"/>
        <v/>
      </c>
      <c r="C159" s="307" t="str">
        <f t="shared" si="15"/>
        <v/>
      </c>
      <c r="D159" s="307" t="str">
        <f t="shared" si="16"/>
        <v/>
      </c>
      <c r="E159" s="307" t="str">
        <f t="shared" si="17"/>
        <v/>
      </c>
    </row>
    <row r="160" spans="1:5">
      <c r="A160" s="6" t="str">
        <f t="shared" si="18"/>
        <v/>
      </c>
      <c r="B160" s="8" t="str">
        <f t="shared" si="19"/>
        <v/>
      </c>
      <c r="C160" s="307" t="str">
        <f t="shared" si="15"/>
        <v/>
      </c>
      <c r="D160" s="307" t="str">
        <f t="shared" si="16"/>
        <v/>
      </c>
      <c r="E160" s="307" t="str">
        <f t="shared" si="17"/>
        <v/>
      </c>
    </row>
    <row r="161" spans="1:5">
      <c r="A161" s="6" t="str">
        <f t="shared" si="18"/>
        <v/>
      </c>
      <c r="B161" s="8" t="str">
        <f t="shared" si="19"/>
        <v/>
      </c>
      <c r="C161" s="307" t="str">
        <f t="shared" si="15"/>
        <v/>
      </c>
      <c r="D161" s="307" t="str">
        <f t="shared" si="16"/>
        <v/>
      </c>
      <c r="E161" s="307" t="str">
        <f t="shared" si="17"/>
        <v/>
      </c>
    </row>
    <row r="162" spans="1:5">
      <c r="A162" s="6" t="str">
        <f t="shared" si="18"/>
        <v/>
      </c>
      <c r="B162" s="8" t="str">
        <f t="shared" si="19"/>
        <v/>
      </c>
      <c r="C162" s="307" t="str">
        <f t="shared" si="15"/>
        <v/>
      </c>
      <c r="D162" s="307" t="str">
        <f t="shared" si="16"/>
        <v/>
      </c>
      <c r="E162" s="307" t="str">
        <f t="shared" si="17"/>
        <v/>
      </c>
    </row>
    <row r="163" spans="1:5">
      <c r="A163" s="6" t="str">
        <f t="shared" si="18"/>
        <v/>
      </c>
      <c r="B163" s="8" t="str">
        <f t="shared" si="19"/>
        <v/>
      </c>
      <c r="C163" s="307" t="str">
        <f t="shared" si="15"/>
        <v/>
      </c>
      <c r="D163" s="307" t="str">
        <f t="shared" si="16"/>
        <v/>
      </c>
      <c r="E163" s="307" t="str">
        <f t="shared" si="17"/>
        <v/>
      </c>
    </row>
    <row r="164" spans="1:5">
      <c r="A164" s="6" t="str">
        <f t="shared" si="18"/>
        <v/>
      </c>
      <c r="B164" s="8" t="str">
        <f t="shared" si="19"/>
        <v/>
      </c>
      <c r="C164" s="307" t="str">
        <f t="shared" si="15"/>
        <v/>
      </c>
      <c r="D164" s="307" t="str">
        <f t="shared" si="16"/>
        <v/>
      </c>
      <c r="E164" s="307" t="str">
        <f t="shared" si="17"/>
        <v/>
      </c>
    </row>
    <row r="165" spans="1:5">
      <c r="A165" s="6" t="str">
        <f t="shared" si="18"/>
        <v/>
      </c>
      <c r="B165" s="8" t="str">
        <f t="shared" si="19"/>
        <v/>
      </c>
      <c r="C165" s="307" t="str">
        <f t="shared" ref="C165:C228" si="20">IF(B165="","",B165*$E$14/$E$6)</f>
        <v/>
      </c>
      <c r="D165" s="307" t="str">
        <f t="shared" ref="D165:D228" si="21">IF(C165="","",E165-C165)</f>
        <v/>
      </c>
      <c r="E165" s="307" t="str">
        <f t="shared" si="17"/>
        <v/>
      </c>
    </row>
    <row r="166" spans="1:5">
      <c r="A166" s="6" t="str">
        <f t="shared" si="18"/>
        <v/>
      </c>
      <c r="B166" s="8" t="str">
        <f t="shared" si="19"/>
        <v/>
      </c>
      <c r="C166" s="307" t="str">
        <f t="shared" si="20"/>
        <v/>
      </c>
      <c r="D166" s="307" t="str">
        <f t="shared" si="21"/>
        <v/>
      </c>
      <c r="E166" s="307" t="str">
        <f t="shared" si="17"/>
        <v/>
      </c>
    </row>
    <row r="167" spans="1:5">
      <c r="A167" s="6" t="str">
        <f t="shared" si="18"/>
        <v/>
      </c>
      <c r="B167" s="8" t="str">
        <f t="shared" si="19"/>
        <v/>
      </c>
      <c r="C167" s="307" t="str">
        <f t="shared" si="20"/>
        <v/>
      </c>
      <c r="D167" s="307" t="str">
        <f t="shared" si="21"/>
        <v/>
      </c>
      <c r="E167" s="307" t="str">
        <f t="shared" si="17"/>
        <v/>
      </c>
    </row>
    <row r="168" spans="1:5">
      <c r="A168" s="6" t="str">
        <f t="shared" si="18"/>
        <v/>
      </c>
      <c r="B168" s="8" t="str">
        <f t="shared" si="19"/>
        <v/>
      </c>
      <c r="C168" s="307" t="str">
        <f t="shared" si="20"/>
        <v/>
      </c>
      <c r="D168" s="307" t="str">
        <f t="shared" si="21"/>
        <v/>
      </c>
      <c r="E168" s="307" t="str">
        <f t="shared" si="17"/>
        <v/>
      </c>
    </row>
    <row r="169" spans="1:5">
      <c r="A169" s="6" t="str">
        <f t="shared" si="18"/>
        <v/>
      </c>
      <c r="B169" s="8" t="str">
        <f t="shared" si="19"/>
        <v/>
      </c>
      <c r="C169" s="307" t="str">
        <f t="shared" si="20"/>
        <v/>
      </c>
      <c r="D169" s="307" t="str">
        <f t="shared" si="21"/>
        <v/>
      </c>
      <c r="E169" s="307" t="str">
        <f t="shared" si="17"/>
        <v/>
      </c>
    </row>
    <row r="170" spans="1:5">
      <c r="A170" s="6" t="str">
        <f t="shared" si="18"/>
        <v/>
      </c>
      <c r="B170" s="8" t="str">
        <f t="shared" si="19"/>
        <v/>
      </c>
      <c r="C170" s="307" t="str">
        <f t="shared" si="20"/>
        <v/>
      </c>
      <c r="D170" s="307" t="str">
        <f t="shared" si="21"/>
        <v/>
      </c>
      <c r="E170" s="307" t="str">
        <f t="shared" ref="E170:E233" si="22">IF(B170="","",IF(B170+C170&gt;$E$15,$E$15,B170+C170))</f>
        <v/>
      </c>
    </row>
    <row r="171" spans="1:5">
      <c r="A171" s="6" t="str">
        <f t="shared" si="18"/>
        <v/>
      </c>
      <c r="B171" s="8" t="str">
        <f t="shared" si="19"/>
        <v/>
      </c>
      <c r="C171" s="307" t="str">
        <f t="shared" si="20"/>
        <v/>
      </c>
      <c r="D171" s="307" t="str">
        <f t="shared" si="21"/>
        <v/>
      </c>
      <c r="E171" s="307" t="str">
        <f t="shared" si="22"/>
        <v/>
      </c>
    </row>
    <row r="172" spans="1:5">
      <c r="A172" s="6" t="str">
        <f t="shared" si="18"/>
        <v/>
      </c>
      <c r="B172" s="8" t="str">
        <f t="shared" si="19"/>
        <v/>
      </c>
      <c r="C172" s="307" t="str">
        <f t="shared" si="20"/>
        <v/>
      </c>
      <c r="D172" s="307" t="str">
        <f t="shared" si="21"/>
        <v/>
      </c>
      <c r="E172" s="307" t="str">
        <f t="shared" si="22"/>
        <v/>
      </c>
    </row>
    <row r="173" spans="1:5">
      <c r="A173" s="6" t="str">
        <f t="shared" si="18"/>
        <v/>
      </c>
      <c r="B173" s="8" t="str">
        <f t="shared" si="19"/>
        <v/>
      </c>
      <c r="C173" s="307" t="str">
        <f t="shared" si="20"/>
        <v/>
      </c>
      <c r="D173" s="307" t="str">
        <f t="shared" si="21"/>
        <v/>
      </c>
      <c r="E173" s="307" t="str">
        <f t="shared" si="22"/>
        <v/>
      </c>
    </row>
    <row r="174" spans="1:5">
      <c r="A174" s="6" t="str">
        <f t="shared" si="18"/>
        <v/>
      </c>
      <c r="B174" s="8" t="str">
        <f t="shared" si="19"/>
        <v/>
      </c>
      <c r="C174" s="307" t="str">
        <f t="shared" si="20"/>
        <v/>
      </c>
      <c r="D174" s="307" t="str">
        <f t="shared" si="21"/>
        <v/>
      </c>
      <c r="E174" s="307" t="str">
        <f t="shared" si="22"/>
        <v/>
      </c>
    </row>
    <row r="175" spans="1:5">
      <c r="A175" s="6" t="str">
        <f t="shared" si="18"/>
        <v/>
      </c>
      <c r="B175" s="8" t="str">
        <f t="shared" si="19"/>
        <v/>
      </c>
      <c r="C175" s="307" t="str">
        <f t="shared" si="20"/>
        <v/>
      </c>
      <c r="D175" s="307" t="str">
        <f t="shared" si="21"/>
        <v/>
      </c>
      <c r="E175" s="307" t="str">
        <f t="shared" si="22"/>
        <v/>
      </c>
    </row>
    <row r="176" spans="1:5">
      <c r="A176" s="6" t="str">
        <f t="shared" si="18"/>
        <v/>
      </c>
      <c r="B176" s="8" t="str">
        <f t="shared" si="19"/>
        <v/>
      </c>
      <c r="C176" s="307" t="str">
        <f t="shared" si="20"/>
        <v/>
      </c>
      <c r="D176" s="307" t="str">
        <f t="shared" si="21"/>
        <v/>
      </c>
      <c r="E176" s="307" t="str">
        <f t="shared" si="22"/>
        <v/>
      </c>
    </row>
    <row r="177" spans="1:5">
      <c r="A177" s="6" t="str">
        <f t="shared" si="18"/>
        <v/>
      </c>
      <c r="B177" s="8" t="str">
        <f t="shared" si="19"/>
        <v/>
      </c>
      <c r="C177" s="307" t="str">
        <f t="shared" si="20"/>
        <v/>
      </c>
      <c r="D177" s="307" t="str">
        <f t="shared" si="21"/>
        <v/>
      </c>
      <c r="E177" s="307" t="str">
        <f t="shared" si="22"/>
        <v/>
      </c>
    </row>
    <row r="178" spans="1:5">
      <c r="A178" s="6" t="str">
        <f t="shared" si="18"/>
        <v/>
      </c>
      <c r="B178" s="8" t="str">
        <f t="shared" si="19"/>
        <v/>
      </c>
      <c r="C178" s="307" t="str">
        <f t="shared" si="20"/>
        <v/>
      </c>
      <c r="D178" s="307" t="str">
        <f t="shared" si="21"/>
        <v/>
      </c>
      <c r="E178" s="307" t="str">
        <f t="shared" si="22"/>
        <v/>
      </c>
    </row>
    <row r="179" spans="1:5">
      <c r="A179" s="6" t="str">
        <f t="shared" si="18"/>
        <v/>
      </c>
      <c r="B179" s="8" t="str">
        <f t="shared" si="19"/>
        <v/>
      </c>
      <c r="C179" s="307" t="str">
        <f t="shared" si="20"/>
        <v/>
      </c>
      <c r="D179" s="307" t="str">
        <f t="shared" si="21"/>
        <v/>
      </c>
      <c r="E179" s="307" t="str">
        <f t="shared" si="22"/>
        <v/>
      </c>
    </row>
    <row r="180" spans="1:5">
      <c r="A180" s="6" t="str">
        <f t="shared" si="18"/>
        <v/>
      </c>
      <c r="B180" s="8" t="str">
        <f t="shared" si="19"/>
        <v/>
      </c>
      <c r="C180" s="307" t="str">
        <f t="shared" si="20"/>
        <v/>
      </c>
      <c r="D180" s="307" t="str">
        <f t="shared" si="21"/>
        <v/>
      </c>
      <c r="E180" s="307" t="str">
        <f t="shared" si="22"/>
        <v/>
      </c>
    </row>
    <row r="181" spans="1:5">
      <c r="A181" s="6" t="str">
        <f t="shared" si="18"/>
        <v/>
      </c>
      <c r="B181" s="8" t="str">
        <f t="shared" si="19"/>
        <v/>
      </c>
      <c r="C181" s="307" t="str">
        <f t="shared" si="20"/>
        <v/>
      </c>
      <c r="D181" s="307" t="str">
        <f t="shared" si="21"/>
        <v/>
      </c>
      <c r="E181" s="307" t="str">
        <f t="shared" si="22"/>
        <v/>
      </c>
    </row>
    <row r="182" spans="1:5">
      <c r="A182" s="6" t="str">
        <f t="shared" si="18"/>
        <v/>
      </c>
      <c r="B182" s="8" t="str">
        <f t="shared" si="19"/>
        <v/>
      </c>
      <c r="C182" s="307" t="str">
        <f t="shared" si="20"/>
        <v/>
      </c>
      <c r="D182" s="307" t="str">
        <f t="shared" si="21"/>
        <v/>
      </c>
      <c r="E182" s="307" t="str">
        <f t="shared" si="22"/>
        <v/>
      </c>
    </row>
    <row r="183" spans="1:5">
      <c r="A183" s="6" t="str">
        <f t="shared" si="18"/>
        <v/>
      </c>
      <c r="B183" s="8" t="str">
        <f t="shared" si="19"/>
        <v/>
      </c>
      <c r="C183" s="307" t="str">
        <f t="shared" si="20"/>
        <v/>
      </c>
      <c r="D183" s="307" t="str">
        <f t="shared" si="21"/>
        <v/>
      </c>
      <c r="E183" s="307" t="str">
        <f t="shared" si="22"/>
        <v/>
      </c>
    </row>
    <row r="184" spans="1:5">
      <c r="A184" s="6" t="str">
        <f t="shared" si="18"/>
        <v/>
      </c>
      <c r="B184" s="8" t="str">
        <f t="shared" si="19"/>
        <v/>
      </c>
      <c r="C184" s="307" t="str">
        <f t="shared" si="20"/>
        <v/>
      </c>
      <c r="D184" s="307" t="str">
        <f t="shared" si="21"/>
        <v/>
      </c>
      <c r="E184" s="307" t="str">
        <f t="shared" si="22"/>
        <v/>
      </c>
    </row>
    <row r="185" spans="1:5">
      <c r="A185" s="6" t="str">
        <f t="shared" si="18"/>
        <v/>
      </c>
      <c r="B185" s="8" t="str">
        <f t="shared" si="19"/>
        <v/>
      </c>
      <c r="C185" s="307" t="str">
        <f t="shared" si="20"/>
        <v/>
      </c>
      <c r="D185" s="307" t="str">
        <f t="shared" si="21"/>
        <v/>
      </c>
      <c r="E185" s="307" t="str">
        <f t="shared" si="22"/>
        <v/>
      </c>
    </row>
    <row r="186" spans="1:5">
      <c r="A186" s="6" t="str">
        <f t="shared" si="18"/>
        <v/>
      </c>
      <c r="B186" s="8" t="str">
        <f t="shared" si="19"/>
        <v/>
      </c>
      <c r="C186" s="307" t="str">
        <f t="shared" si="20"/>
        <v/>
      </c>
      <c r="D186" s="307" t="str">
        <f t="shared" si="21"/>
        <v/>
      </c>
      <c r="E186" s="307" t="str">
        <f t="shared" si="22"/>
        <v/>
      </c>
    </row>
    <row r="187" spans="1:5">
      <c r="A187" s="6" t="str">
        <f t="shared" si="18"/>
        <v/>
      </c>
      <c r="B187" s="8" t="str">
        <f t="shared" si="19"/>
        <v/>
      </c>
      <c r="C187" s="307" t="str">
        <f t="shared" si="20"/>
        <v/>
      </c>
      <c r="D187" s="307" t="str">
        <f t="shared" si="21"/>
        <v/>
      </c>
      <c r="E187" s="307" t="str">
        <f t="shared" si="22"/>
        <v/>
      </c>
    </row>
    <row r="188" spans="1:5">
      <c r="A188" s="6" t="str">
        <f t="shared" si="18"/>
        <v/>
      </c>
      <c r="B188" s="8" t="str">
        <f t="shared" si="19"/>
        <v/>
      </c>
      <c r="C188" s="307" t="str">
        <f t="shared" si="20"/>
        <v/>
      </c>
      <c r="D188" s="307" t="str">
        <f t="shared" si="21"/>
        <v/>
      </c>
      <c r="E188" s="307" t="str">
        <f t="shared" si="22"/>
        <v/>
      </c>
    </row>
    <row r="189" spans="1:5">
      <c r="A189" s="6" t="str">
        <f t="shared" si="18"/>
        <v/>
      </c>
      <c r="B189" s="8" t="str">
        <f t="shared" si="19"/>
        <v/>
      </c>
      <c r="C189" s="307" t="str">
        <f t="shared" si="20"/>
        <v/>
      </c>
      <c r="D189" s="307" t="str">
        <f t="shared" si="21"/>
        <v/>
      </c>
      <c r="E189" s="307" t="str">
        <f t="shared" si="22"/>
        <v/>
      </c>
    </row>
    <row r="190" spans="1:5">
      <c r="A190" s="6" t="str">
        <f t="shared" si="18"/>
        <v/>
      </c>
      <c r="B190" s="8" t="str">
        <f t="shared" si="19"/>
        <v/>
      </c>
      <c r="C190" s="307" t="str">
        <f t="shared" si="20"/>
        <v/>
      </c>
      <c r="D190" s="307" t="str">
        <f t="shared" si="21"/>
        <v/>
      </c>
      <c r="E190" s="307" t="str">
        <f t="shared" si="22"/>
        <v/>
      </c>
    </row>
    <row r="191" spans="1:5">
      <c r="A191" s="6" t="str">
        <f t="shared" si="18"/>
        <v/>
      </c>
      <c r="B191" s="8" t="str">
        <f t="shared" si="19"/>
        <v/>
      </c>
      <c r="C191" s="307" t="str">
        <f t="shared" si="20"/>
        <v/>
      </c>
      <c r="D191" s="307" t="str">
        <f t="shared" si="21"/>
        <v/>
      </c>
      <c r="E191" s="307" t="str">
        <f t="shared" si="22"/>
        <v/>
      </c>
    </row>
    <row r="192" spans="1:5">
      <c r="A192" s="6" t="str">
        <f t="shared" si="18"/>
        <v/>
      </c>
      <c r="B192" s="8" t="str">
        <f t="shared" si="19"/>
        <v/>
      </c>
      <c r="C192" s="307" t="str">
        <f t="shared" si="20"/>
        <v/>
      </c>
      <c r="D192" s="307" t="str">
        <f t="shared" si="21"/>
        <v/>
      </c>
      <c r="E192" s="307" t="str">
        <f t="shared" si="22"/>
        <v/>
      </c>
    </row>
    <row r="193" spans="1:5">
      <c r="A193" s="6" t="str">
        <f t="shared" si="18"/>
        <v/>
      </c>
      <c r="B193" s="8" t="str">
        <f t="shared" si="19"/>
        <v/>
      </c>
      <c r="C193" s="307" t="str">
        <f t="shared" si="20"/>
        <v/>
      </c>
      <c r="D193" s="307" t="str">
        <f t="shared" si="21"/>
        <v/>
      </c>
      <c r="E193" s="307" t="str">
        <f t="shared" si="22"/>
        <v/>
      </c>
    </row>
    <row r="194" spans="1:5">
      <c r="A194" s="6" t="str">
        <f t="shared" si="18"/>
        <v/>
      </c>
      <c r="B194" s="8" t="str">
        <f t="shared" si="19"/>
        <v/>
      </c>
      <c r="C194" s="307" t="str">
        <f t="shared" si="20"/>
        <v/>
      </c>
      <c r="D194" s="307" t="str">
        <f t="shared" si="21"/>
        <v/>
      </c>
      <c r="E194" s="307" t="str">
        <f t="shared" si="22"/>
        <v/>
      </c>
    </row>
    <row r="195" spans="1:5">
      <c r="A195" s="6" t="str">
        <f t="shared" si="18"/>
        <v/>
      </c>
      <c r="B195" s="8" t="str">
        <f t="shared" si="19"/>
        <v/>
      </c>
      <c r="C195" s="307" t="str">
        <f t="shared" si="20"/>
        <v/>
      </c>
      <c r="D195" s="307" t="str">
        <f t="shared" si="21"/>
        <v/>
      </c>
      <c r="E195" s="307" t="str">
        <f t="shared" si="22"/>
        <v/>
      </c>
    </row>
    <row r="196" spans="1:5">
      <c r="A196" s="6" t="str">
        <f t="shared" si="18"/>
        <v/>
      </c>
      <c r="B196" s="8" t="str">
        <f t="shared" si="19"/>
        <v/>
      </c>
      <c r="C196" s="307" t="str">
        <f t="shared" si="20"/>
        <v/>
      </c>
      <c r="D196" s="307" t="str">
        <f t="shared" si="21"/>
        <v/>
      </c>
      <c r="E196" s="307" t="str">
        <f t="shared" si="22"/>
        <v/>
      </c>
    </row>
    <row r="197" spans="1:5">
      <c r="A197" s="6" t="str">
        <f t="shared" si="18"/>
        <v/>
      </c>
      <c r="B197" s="8" t="str">
        <f t="shared" si="19"/>
        <v/>
      </c>
      <c r="C197" s="307" t="str">
        <f t="shared" si="20"/>
        <v/>
      </c>
      <c r="D197" s="307" t="str">
        <f t="shared" si="21"/>
        <v/>
      </c>
      <c r="E197" s="307" t="str">
        <f t="shared" si="22"/>
        <v/>
      </c>
    </row>
    <row r="198" spans="1:5">
      <c r="A198" s="6" t="str">
        <f t="shared" si="18"/>
        <v/>
      </c>
      <c r="B198" s="8" t="str">
        <f t="shared" si="19"/>
        <v/>
      </c>
      <c r="C198" s="307" t="str">
        <f t="shared" si="20"/>
        <v/>
      </c>
      <c r="D198" s="307" t="str">
        <f t="shared" si="21"/>
        <v/>
      </c>
      <c r="E198" s="307" t="str">
        <f t="shared" si="22"/>
        <v/>
      </c>
    </row>
    <row r="199" spans="1:5">
      <c r="A199" s="6" t="str">
        <f t="shared" si="18"/>
        <v/>
      </c>
      <c r="B199" s="8" t="str">
        <f t="shared" si="19"/>
        <v/>
      </c>
      <c r="C199" s="307" t="str">
        <f t="shared" si="20"/>
        <v/>
      </c>
      <c r="D199" s="307" t="str">
        <f t="shared" si="21"/>
        <v/>
      </c>
      <c r="E199" s="307" t="str">
        <f t="shared" si="22"/>
        <v/>
      </c>
    </row>
    <row r="200" spans="1:5">
      <c r="A200" s="6" t="str">
        <f t="shared" si="18"/>
        <v/>
      </c>
      <c r="B200" s="8" t="str">
        <f t="shared" si="19"/>
        <v/>
      </c>
      <c r="C200" s="307" t="str">
        <f t="shared" si="20"/>
        <v/>
      </c>
      <c r="D200" s="307" t="str">
        <f t="shared" si="21"/>
        <v/>
      </c>
      <c r="E200" s="307" t="str">
        <f t="shared" si="22"/>
        <v/>
      </c>
    </row>
    <row r="201" spans="1:5">
      <c r="A201" s="6" t="str">
        <f t="shared" si="18"/>
        <v/>
      </c>
      <c r="B201" s="8" t="str">
        <f t="shared" si="19"/>
        <v/>
      </c>
      <c r="C201" s="307" t="str">
        <f t="shared" si="20"/>
        <v/>
      </c>
      <c r="D201" s="307" t="str">
        <f t="shared" si="21"/>
        <v/>
      </c>
      <c r="E201" s="307" t="str">
        <f t="shared" si="22"/>
        <v/>
      </c>
    </row>
    <row r="202" spans="1:5">
      <c r="A202" s="6" t="str">
        <f t="shared" si="18"/>
        <v/>
      </c>
      <c r="B202" s="8" t="str">
        <f t="shared" si="19"/>
        <v/>
      </c>
      <c r="C202" s="307" t="str">
        <f t="shared" si="20"/>
        <v/>
      </c>
      <c r="D202" s="307" t="str">
        <f t="shared" si="21"/>
        <v/>
      </c>
      <c r="E202" s="307" t="str">
        <f t="shared" si="22"/>
        <v/>
      </c>
    </row>
    <row r="203" spans="1:5">
      <c r="A203" s="6" t="str">
        <f t="shared" si="18"/>
        <v/>
      </c>
      <c r="B203" s="8" t="str">
        <f t="shared" si="19"/>
        <v/>
      </c>
      <c r="C203" s="307" t="str">
        <f t="shared" si="20"/>
        <v/>
      </c>
      <c r="D203" s="307" t="str">
        <f t="shared" si="21"/>
        <v/>
      </c>
      <c r="E203" s="307" t="str">
        <f t="shared" si="22"/>
        <v/>
      </c>
    </row>
    <row r="204" spans="1:5">
      <c r="A204" s="6" t="str">
        <f t="shared" si="18"/>
        <v/>
      </c>
      <c r="B204" s="8" t="str">
        <f t="shared" si="19"/>
        <v/>
      </c>
      <c r="C204" s="307" t="str">
        <f t="shared" si="20"/>
        <v/>
      </c>
      <c r="D204" s="307" t="str">
        <f t="shared" si="21"/>
        <v/>
      </c>
      <c r="E204" s="307" t="str">
        <f t="shared" si="22"/>
        <v/>
      </c>
    </row>
    <row r="205" spans="1:5">
      <c r="A205" s="6" t="str">
        <f t="shared" si="18"/>
        <v/>
      </c>
      <c r="B205" s="8" t="str">
        <f t="shared" si="19"/>
        <v/>
      </c>
      <c r="C205" s="307" t="str">
        <f t="shared" si="20"/>
        <v/>
      </c>
      <c r="D205" s="307" t="str">
        <f t="shared" si="21"/>
        <v/>
      </c>
      <c r="E205" s="307" t="str">
        <f t="shared" si="22"/>
        <v/>
      </c>
    </row>
    <row r="206" spans="1:5">
      <c r="A206" s="6" t="str">
        <f t="shared" si="18"/>
        <v/>
      </c>
      <c r="B206" s="8" t="str">
        <f t="shared" si="19"/>
        <v/>
      </c>
      <c r="C206" s="307" t="str">
        <f t="shared" si="20"/>
        <v/>
      </c>
      <c r="D206" s="307" t="str">
        <f t="shared" si="21"/>
        <v/>
      </c>
      <c r="E206" s="307" t="str">
        <f t="shared" si="22"/>
        <v/>
      </c>
    </row>
    <row r="207" spans="1:5">
      <c r="A207" s="6" t="str">
        <f t="shared" si="18"/>
        <v/>
      </c>
      <c r="B207" s="8" t="str">
        <f t="shared" si="19"/>
        <v/>
      </c>
      <c r="C207" s="307" t="str">
        <f t="shared" si="20"/>
        <v/>
      </c>
      <c r="D207" s="307" t="str">
        <f t="shared" si="21"/>
        <v/>
      </c>
      <c r="E207" s="307" t="str">
        <f t="shared" si="22"/>
        <v/>
      </c>
    </row>
    <row r="208" spans="1:5">
      <c r="A208" s="6" t="str">
        <f t="shared" si="18"/>
        <v/>
      </c>
      <c r="B208" s="8" t="str">
        <f t="shared" si="19"/>
        <v/>
      </c>
      <c r="C208" s="307" t="str">
        <f t="shared" si="20"/>
        <v/>
      </c>
      <c r="D208" s="307" t="str">
        <f t="shared" si="21"/>
        <v/>
      </c>
      <c r="E208" s="307" t="str">
        <f t="shared" si="22"/>
        <v/>
      </c>
    </row>
    <row r="209" spans="1:5">
      <c r="A209" s="6" t="str">
        <f t="shared" si="18"/>
        <v/>
      </c>
      <c r="B209" s="8" t="str">
        <f t="shared" si="19"/>
        <v/>
      </c>
      <c r="C209" s="307" t="str">
        <f t="shared" si="20"/>
        <v/>
      </c>
      <c r="D209" s="307" t="str">
        <f t="shared" si="21"/>
        <v/>
      </c>
      <c r="E209" s="307" t="str">
        <f t="shared" si="22"/>
        <v/>
      </c>
    </row>
    <row r="210" spans="1:5">
      <c r="A210" s="6" t="str">
        <f t="shared" si="18"/>
        <v/>
      </c>
      <c r="B210" s="8" t="str">
        <f t="shared" si="19"/>
        <v/>
      </c>
      <c r="C210" s="307" t="str">
        <f t="shared" si="20"/>
        <v/>
      </c>
      <c r="D210" s="307" t="str">
        <f t="shared" si="21"/>
        <v/>
      </c>
      <c r="E210" s="307" t="str">
        <f t="shared" si="22"/>
        <v/>
      </c>
    </row>
    <row r="211" spans="1:5">
      <c r="A211" s="6" t="str">
        <f t="shared" si="18"/>
        <v/>
      </c>
      <c r="B211" s="8" t="str">
        <f t="shared" si="19"/>
        <v/>
      </c>
      <c r="C211" s="307" t="str">
        <f t="shared" si="20"/>
        <v/>
      </c>
      <c r="D211" s="307" t="str">
        <f t="shared" si="21"/>
        <v/>
      </c>
      <c r="E211" s="307" t="str">
        <f t="shared" si="22"/>
        <v/>
      </c>
    </row>
    <row r="212" spans="1:5">
      <c r="A212" s="6" t="str">
        <f t="shared" si="18"/>
        <v/>
      </c>
      <c r="B212" s="8" t="str">
        <f t="shared" si="19"/>
        <v/>
      </c>
      <c r="C212" s="307" t="str">
        <f t="shared" si="20"/>
        <v/>
      </c>
      <c r="D212" s="307" t="str">
        <f t="shared" si="21"/>
        <v/>
      </c>
      <c r="E212" s="307" t="str">
        <f t="shared" si="22"/>
        <v/>
      </c>
    </row>
    <row r="213" spans="1:5">
      <c r="A213" s="6" t="str">
        <f t="shared" si="18"/>
        <v/>
      </c>
      <c r="B213" s="8" t="str">
        <f t="shared" si="19"/>
        <v/>
      </c>
      <c r="C213" s="307" t="str">
        <f t="shared" si="20"/>
        <v/>
      </c>
      <c r="D213" s="307" t="str">
        <f t="shared" si="21"/>
        <v/>
      </c>
      <c r="E213" s="307" t="str">
        <f t="shared" si="22"/>
        <v/>
      </c>
    </row>
    <row r="214" spans="1:5">
      <c r="A214" s="6" t="str">
        <f t="shared" si="18"/>
        <v/>
      </c>
      <c r="B214" s="8" t="str">
        <f t="shared" si="19"/>
        <v/>
      </c>
      <c r="C214" s="307" t="str">
        <f t="shared" si="20"/>
        <v/>
      </c>
      <c r="D214" s="307" t="str">
        <f t="shared" si="21"/>
        <v/>
      </c>
      <c r="E214" s="307" t="str">
        <f t="shared" si="22"/>
        <v/>
      </c>
    </row>
    <row r="215" spans="1:5">
      <c r="A215" s="6" t="str">
        <f t="shared" si="18"/>
        <v/>
      </c>
      <c r="B215" s="8" t="str">
        <f t="shared" si="19"/>
        <v/>
      </c>
      <c r="C215" s="307" t="str">
        <f t="shared" si="20"/>
        <v/>
      </c>
      <c r="D215" s="307" t="str">
        <f t="shared" si="21"/>
        <v/>
      </c>
      <c r="E215" s="307" t="str">
        <f t="shared" si="22"/>
        <v/>
      </c>
    </row>
    <row r="216" spans="1:5">
      <c r="A216" s="6" t="str">
        <f t="shared" si="18"/>
        <v/>
      </c>
      <c r="B216" s="8" t="str">
        <f t="shared" si="19"/>
        <v/>
      </c>
      <c r="C216" s="307" t="str">
        <f t="shared" si="20"/>
        <v/>
      </c>
      <c r="D216" s="307" t="str">
        <f t="shared" si="21"/>
        <v/>
      </c>
      <c r="E216" s="307" t="str">
        <f t="shared" si="22"/>
        <v/>
      </c>
    </row>
    <row r="217" spans="1:5">
      <c r="A217" s="6" t="str">
        <f t="shared" si="18"/>
        <v/>
      </c>
      <c r="B217" s="8" t="str">
        <f t="shared" si="19"/>
        <v/>
      </c>
      <c r="C217" s="307" t="str">
        <f t="shared" si="20"/>
        <v/>
      </c>
      <c r="D217" s="307" t="str">
        <f t="shared" si="21"/>
        <v/>
      </c>
      <c r="E217" s="307" t="str">
        <f t="shared" si="22"/>
        <v/>
      </c>
    </row>
    <row r="218" spans="1:5">
      <c r="A218" s="6" t="str">
        <f t="shared" si="18"/>
        <v/>
      </c>
      <c r="B218" s="8" t="str">
        <f t="shared" si="19"/>
        <v/>
      </c>
      <c r="C218" s="307" t="str">
        <f t="shared" si="20"/>
        <v/>
      </c>
      <c r="D218" s="307" t="str">
        <f t="shared" si="21"/>
        <v/>
      </c>
      <c r="E218" s="307" t="str">
        <f t="shared" si="22"/>
        <v/>
      </c>
    </row>
    <row r="219" spans="1:5">
      <c r="A219" s="6" t="str">
        <f t="shared" si="18"/>
        <v/>
      </c>
      <c r="B219" s="8" t="str">
        <f t="shared" si="19"/>
        <v/>
      </c>
      <c r="C219" s="307" t="str">
        <f t="shared" si="20"/>
        <v/>
      </c>
      <c r="D219" s="307" t="str">
        <f t="shared" si="21"/>
        <v/>
      </c>
      <c r="E219" s="307" t="str">
        <f t="shared" si="22"/>
        <v/>
      </c>
    </row>
    <row r="220" spans="1:5">
      <c r="A220" s="6" t="str">
        <f t="shared" si="18"/>
        <v/>
      </c>
      <c r="B220" s="8" t="str">
        <f t="shared" si="19"/>
        <v/>
      </c>
      <c r="C220" s="307" t="str">
        <f t="shared" si="20"/>
        <v/>
      </c>
      <c r="D220" s="307" t="str">
        <f t="shared" si="21"/>
        <v/>
      </c>
      <c r="E220" s="307" t="str">
        <f t="shared" si="22"/>
        <v/>
      </c>
    </row>
    <row r="221" spans="1:5">
      <c r="A221" s="6" t="str">
        <f t="shared" ref="A221:A284" si="23">IF(OR(B220=0,B220=""),"",A220+1)</f>
        <v/>
      </c>
      <c r="B221" s="8" t="str">
        <f t="shared" ref="B221:B284" si="24">IF(B220="","",IF(AND(B220-D220=0,E220=0),"",B220-D220))</f>
        <v/>
      </c>
      <c r="C221" s="307" t="str">
        <f t="shared" si="20"/>
        <v/>
      </c>
      <c r="D221" s="307" t="str">
        <f t="shared" si="21"/>
        <v/>
      </c>
      <c r="E221" s="307" t="str">
        <f t="shared" si="22"/>
        <v/>
      </c>
    </row>
    <row r="222" spans="1:5">
      <c r="A222" s="6" t="str">
        <f t="shared" si="23"/>
        <v/>
      </c>
      <c r="B222" s="8" t="str">
        <f t="shared" si="24"/>
        <v/>
      </c>
      <c r="C222" s="307" t="str">
        <f t="shared" si="20"/>
        <v/>
      </c>
      <c r="D222" s="307" t="str">
        <f t="shared" si="21"/>
        <v/>
      </c>
      <c r="E222" s="307" t="str">
        <f t="shared" si="22"/>
        <v/>
      </c>
    </row>
    <row r="223" spans="1:5">
      <c r="A223" s="6" t="str">
        <f t="shared" si="23"/>
        <v/>
      </c>
      <c r="B223" s="8" t="str">
        <f t="shared" si="24"/>
        <v/>
      </c>
      <c r="C223" s="307" t="str">
        <f t="shared" si="20"/>
        <v/>
      </c>
      <c r="D223" s="307" t="str">
        <f t="shared" si="21"/>
        <v/>
      </c>
      <c r="E223" s="307" t="str">
        <f t="shared" si="22"/>
        <v/>
      </c>
    </row>
    <row r="224" spans="1:5">
      <c r="A224" s="6" t="str">
        <f t="shared" si="23"/>
        <v/>
      </c>
      <c r="B224" s="8" t="str">
        <f t="shared" si="24"/>
        <v/>
      </c>
      <c r="C224" s="307" t="str">
        <f t="shared" si="20"/>
        <v/>
      </c>
      <c r="D224" s="307" t="str">
        <f t="shared" si="21"/>
        <v/>
      </c>
      <c r="E224" s="307" t="str">
        <f t="shared" si="22"/>
        <v/>
      </c>
    </row>
    <row r="225" spans="1:5">
      <c r="A225" s="6" t="str">
        <f t="shared" si="23"/>
        <v/>
      </c>
      <c r="B225" s="8" t="str">
        <f t="shared" si="24"/>
        <v/>
      </c>
      <c r="C225" s="307" t="str">
        <f t="shared" si="20"/>
        <v/>
      </c>
      <c r="D225" s="307" t="str">
        <f t="shared" si="21"/>
        <v/>
      </c>
      <c r="E225" s="307" t="str">
        <f t="shared" si="22"/>
        <v/>
      </c>
    </row>
    <row r="226" spans="1:5">
      <c r="A226" s="6" t="str">
        <f t="shared" si="23"/>
        <v/>
      </c>
      <c r="B226" s="8" t="str">
        <f t="shared" si="24"/>
        <v/>
      </c>
      <c r="C226" s="307" t="str">
        <f t="shared" si="20"/>
        <v/>
      </c>
      <c r="D226" s="307" t="str">
        <f t="shared" si="21"/>
        <v/>
      </c>
      <c r="E226" s="307" t="str">
        <f t="shared" si="22"/>
        <v/>
      </c>
    </row>
    <row r="227" spans="1:5">
      <c r="A227" s="6" t="str">
        <f t="shared" si="23"/>
        <v/>
      </c>
      <c r="B227" s="8" t="str">
        <f t="shared" si="24"/>
        <v/>
      </c>
      <c r="C227" s="307" t="str">
        <f t="shared" si="20"/>
        <v/>
      </c>
      <c r="D227" s="307" t="str">
        <f t="shared" si="21"/>
        <v/>
      </c>
      <c r="E227" s="307" t="str">
        <f t="shared" si="22"/>
        <v/>
      </c>
    </row>
    <row r="228" spans="1:5">
      <c r="A228" s="6" t="str">
        <f t="shared" si="23"/>
        <v/>
      </c>
      <c r="B228" s="8" t="str">
        <f t="shared" si="24"/>
        <v/>
      </c>
      <c r="C228" s="307" t="str">
        <f t="shared" si="20"/>
        <v/>
      </c>
      <c r="D228" s="307" t="str">
        <f t="shared" si="21"/>
        <v/>
      </c>
      <c r="E228" s="307" t="str">
        <f t="shared" si="22"/>
        <v/>
      </c>
    </row>
    <row r="229" spans="1:5">
      <c r="A229" s="6" t="str">
        <f t="shared" si="23"/>
        <v/>
      </c>
      <c r="B229" s="8" t="str">
        <f t="shared" si="24"/>
        <v/>
      </c>
      <c r="C229" s="307" t="str">
        <f t="shared" ref="C229:C292" si="25">IF(B229="","",B229*$E$14/$E$6)</f>
        <v/>
      </c>
      <c r="D229" s="307" t="str">
        <f t="shared" ref="D229:D292" si="26">IF(C229="","",E229-C229)</f>
        <v/>
      </c>
      <c r="E229" s="307" t="str">
        <f t="shared" si="22"/>
        <v/>
      </c>
    </row>
    <row r="230" spans="1:5">
      <c r="A230" s="6" t="str">
        <f t="shared" si="23"/>
        <v/>
      </c>
      <c r="B230" s="8" t="str">
        <f t="shared" si="24"/>
        <v/>
      </c>
      <c r="C230" s="307" t="str">
        <f t="shared" si="25"/>
        <v/>
      </c>
      <c r="D230" s="307" t="str">
        <f t="shared" si="26"/>
        <v/>
      </c>
      <c r="E230" s="307" t="str">
        <f t="shared" si="22"/>
        <v/>
      </c>
    </row>
    <row r="231" spans="1:5">
      <c r="A231" s="6" t="str">
        <f t="shared" si="23"/>
        <v/>
      </c>
      <c r="B231" s="8" t="str">
        <f t="shared" si="24"/>
        <v/>
      </c>
      <c r="C231" s="307" t="str">
        <f t="shared" si="25"/>
        <v/>
      </c>
      <c r="D231" s="307" t="str">
        <f t="shared" si="26"/>
        <v/>
      </c>
      <c r="E231" s="307" t="str">
        <f t="shared" si="22"/>
        <v/>
      </c>
    </row>
    <row r="232" spans="1:5">
      <c r="A232" s="6" t="str">
        <f t="shared" si="23"/>
        <v/>
      </c>
      <c r="B232" s="8" t="str">
        <f t="shared" si="24"/>
        <v/>
      </c>
      <c r="C232" s="307" t="str">
        <f t="shared" si="25"/>
        <v/>
      </c>
      <c r="D232" s="307" t="str">
        <f t="shared" si="26"/>
        <v/>
      </c>
      <c r="E232" s="307" t="str">
        <f t="shared" si="22"/>
        <v/>
      </c>
    </row>
    <row r="233" spans="1:5">
      <c r="A233" s="6" t="str">
        <f t="shared" si="23"/>
        <v/>
      </c>
      <c r="B233" s="8" t="str">
        <f t="shared" si="24"/>
        <v/>
      </c>
      <c r="C233" s="307" t="str">
        <f t="shared" si="25"/>
        <v/>
      </c>
      <c r="D233" s="307" t="str">
        <f t="shared" si="26"/>
        <v/>
      </c>
      <c r="E233" s="307" t="str">
        <f t="shared" si="22"/>
        <v/>
      </c>
    </row>
    <row r="234" spans="1:5">
      <c r="A234" s="6" t="str">
        <f t="shared" si="23"/>
        <v/>
      </c>
      <c r="B234" s="8" t="str">
        <f t="shared" si="24"/>
        <v/>
      </c>
      <c r="C234" s="307" t="str">
        <f t="shared" si="25"/>
        <v/>
      </c>
      <c r="D234" s="307" t="str">
        <f t="shared" si="26"/>
        <v/>
      </c>
      <c r="E234" s="307" t="str">
        <f t="shared" ref="E234:E297" si="27">IF(B234="","",IF(B234+C234&gt;$E$15,$E$15,B234+C234))</f>
        <v/>
      </c>
    </row>
    <row r="235" spans="1:5">
      <c r="A235" s="6" t="str">
        <f t="shared" si="23"/>
        <v/>
      </c>
      <c r="B235" s="8" t="str">
        <f t="shared" si="24"/>
        <v/>
      </c>
      <c r="C235" s="307" t="str">
        <f t="shared" si="25"/>
        <v/>
      </c>
      <c r="D235" s="307" t="str">
        <f t="shared" si="26"/>
        <v/>
      </c>
      <c r="E235" s="307" t="str">
        <f t="shared" si="27"/>
        <v/>
      </c>
    </row>
    <row r="236" spans="1:5">
      <c r="A236" s="6" t="str">
        <f t="shared" si="23"/>
        <v/>
      </c>
      <c r="B236" s="8" t="str">
        <f t="shared" si="24"/>
        <v/>
      </c>
      <c r="C236" s="307" t="str">
        <f t="shared" si="25"/>
        <v/>
      </c>
      <c r="D236" s="307" t="str">
        <f t="shared" si="26"/>
        <v/>
      </c>
      <c r="E236" s="307" t="str">
        <f t="shared" si="27"/>
        <v/>
      </c>
    </row>
    <row r="237" spans="1:5">
      <c r="A237" s="6" t="str">
        <f t="shared" si="23"/>
        <v/>
      </c>
      <c r="B237" s="8" t="str">
        <f t="shared" si="24"/>
        <v/>
      </c>
      <c r="C237" s="307" t="str">
        <f t="shared" si="25"/>
        <v/>
      </c>
      <c r="D237" s="307" t="str">
        <f t="shared" si="26"/>
        <v/>
      </c>
      <c r="E237" s="307" t="str">
        <f t="shared" si="27"/>
        <v/>
      </c>
    </row>
    <row r="238" spans="1:5">
      <c r="A238" s="6" t="str">
        <f t="shared" si="23"/>
        <v/>
      </c>
      <c r="B238" s="8" t="str">
        <f t="shared" si="24"/>
        <v/>
      </c>
      <c r="C238" s="307" t="str">
        <f t="shared" si="25"/>
        <v/>
      </c>
      <c r="D238" s="307" t="str">
        <f t="shared" si="26"/>
        <v/>
      </c>
      <c r="E238" s="307" t="str">
        <f t="shared" si="27"/>
        <v/>
      </c>
    </row>
    <row r="239" spans="1:5">
      <c r="A239" s="6" t="str">
        <f t="shared" si="23"/>
        <v/>
      </c>
      <c r="B239" s="8" t="str">
        <f t="shared" si="24"/>
        <v/>
      </c>
      <c r="C239" s="307" t="str">
        <f t="shared" si="25"/>
        <v/>
      </c>
      <c r="D239" s="307" t="str">
        <f t="shared" si="26"/>
        <v/>
      </c>
      <c r="E239" s="307" t="str">
        <f t="shared" si="27"/>
        <v/>
      </c>
    </row>
    <row r="240" spans="1:5">
      <c r="A240" s="6" t="str">
        <f t="shared" si="23"/>
        <v/>
      </c>
      <c r="B240" s="8" t="str">
        <f t="shared" si="24"/>
        <v/>
      </c>
      <c r="C240" s="307" t="str">
        <f t="shared" si="25"/>
        <v/>
      </c>
      <c r="D240" s="307" t="str">
        <f t="shared" si="26"/>
        <v/>
      </c>
      <c r="E240" s="307" t="str">
        <f t="shared" si="27"/>
        <v/>
      </c>
    </row>
    <row r="241" spans="1:5">
      <c r="A241" s="6" t="str">
        <f t="shared" si="23"/>
        <v/>
      </c>
      <c r="B241" s="8" t="str">
        <f t="shared" si="24"/>
        <v/>
      </c>
      <c r="C241" s="307" t="str">
        <f t="shared" si="25"/>
        <v/>
      </c>
      <c r="D241" s="307" t="str">
        <f t="shared" si="26"/>
        <v/>
      </c>
      <c r="E241" s="307" t="str">
        <f t="shared" si="27"/>
        <v/>
      </c>
    </row>
    <row r="242" spans="1:5">
      <c r="A242" s="6" t="str">
        <f t="shared" si="23"/>
        <v/>
      </c>
      <c r="B242" s="8" t="str">
        <f t="shared" si="24"/>
        <v/>
      </c>
      <c r="C242" s="307" t="str">
        <f t="shared" si="25"/>
        <v/>
      </c>
      <c r="D242" s="307" t="str">
        <f t="shared" si="26"/>
        <v/>
      </c>
      <c r="E242" s="307" t="str">
        <f t="shared" si="27"/>
        <v/>
      </c>
    </row>
    <row r="243" spans="1:5">
      <c r="A243" s="6" t="str">
        <f t="shared" si="23"/>
        <v/>
      </c>
      <c r="B243" s="8" t="str">
        <f t="shared" si="24"/>
        <v/>
      </c>
      <c r="C243" s="307" t="str">
        <f t="shared" si="25"/>
        <v/>
      </c>
      <c r="D243" s="307" t="str">
        <f t="shared" si="26"/>
        <v/>
      </c>
      <c r="E243" s="307" t="str">
        <f t="shared" si="27"/>
        <v/>
      </c>
    </row>
    <row r="244" spans="1:5">
      <c r="A244" s="6" t="str">
        <f t="shared" si="23"/>
        <v/>
      </c>
      <c r="B244" s="8" t="str">
        <f t="shared" si="24"/>
        <v/>
      </c>
      <c r="C244" s="307" t="str">
        <f t="shared" si="25"/>
        <v/>
      </c>
      <c r="D244" s="307" t="str">
        <f t="shared" si="26"/>
        <v/>
      </c>
      <c r="E244" s="307" t="str">
        <f t="shared" si="27"/>
        <v/>
      </c>
    </row>
    <row r="245" spans="1:5">
      <c r="A245" s="6" t="str">
        <f t="shared" si="23"/>
        <v/>
      </c>
      <c r="B245" s="8" t="str">
        <f t="shared" si="24"/>
        <v/>
      </c>
      <c r="C245" s="307" t="str">
        <f t="shared" si="25"/>
        <v/>
      </c>
      <c r="D245" s="307" t="str">
        <f t="shared" si="26"/>
        <v/>
      </c>
      <c r="E245" s="307" t="str">
        <f t="shared" si="27"/>
        <v/>
      </c>
    </row>
    <row r="246" spans="1:5">
      <c r="A246" s="6" t="str">
        <f t="shared" si="23"/>
        <v/>
      </c>
      <c r="B246" s="8" t="str">
        <f t="shared" si="24"/>
        <v/>
      </c>
      <c r="C246" s="307" t="str">
        <f t="shared" si="25"/>
        <v/>
      </c>
      <c r="D246" s="307" t="str">
        <f t="shared" si="26"/>
        <v/>
      </c>
      <c r="E246" s="307" t="str">
        <f t="shared" si="27"/>
        <v/>
      </c>
    </row>
    <row r="247" spans="1:5">
      <c r="A247" s="6" t="str">
        <f t="shared" si="23"/>
        <v/>
      </c>
      <c r="B247" s="8" t="str">
        <f t="shared" si="24"/>
        <v/>
      </c>
      <c r="C247" s="307" t="str">
        <f t="shared" si="25"/>
        <v/>
      </c>
      <c r="D247" s="307" t="str">
        <f t="shared" si="26"/>
        <v/>
      </c>
      <c r="E247" s="307" t="str">
        <f t="shared" si="27"/>
        <v/>
      </c>
    </row>
    <row r="248" spans="1:5">
      <c r="A248" s="6" t="str">
        <f t="shared" si="23"/>
        <v/>
      </c>
      <c r="B248" s="8" t="str">
        <f t="shared" si="24"/>
        <v/>
      </c>
      <c r="C248" s="307" t="str">
        <f t="shared" si="25"/>
        <v/>
      </c>
      <c r="D248" s="307" t="str">
        <f t="shared" si="26"/>
        <v/>
      </c>
      <c r="E248" s="307" t="str">
        <f t="shared" si="27"/>
        <v/>
      </c>
    </row>
    <row r="249" spans="1:5">
      <c r="A249" s="6" t="str">
        <f t="shared" si="23"/>
        <v/>
      </c>
      <c r="B249" s="8" t="str">
        <f t="shared" si="24"/>
        <v/>
      </c>
      <c r="C249" s="307" t="str">
        <f t="shared" si="25"/>
        <v/>
      </c>
      <c r="D249" s="307" t="str">
        <f t="shared" si="26"/>
        <v/>
      </c>
      <c r="E249" s="307" t="str">
        <f t="shared" si="27"/>
        <v/>
      </c>
    </row>
    <row r="250" spans="1:5">
      <c r="A250" s="6" t="str">
        <f t="shared" si="23"/>
        <v/>
      </c>
      <c r="B250" s="8" t="str">
        <f t="shared" si="24"/>
        <v/>
      </c>
      <c r="C250" s="307" t="str">
        <f t="shared" si="25"/>
        <v/>
      </c>
      <c r="D250" s="307" t="str">
        <f t="shared" si="26"/>
        <v/>
      </c>
      <c r="E250" s="307" t="str">
        <f t="shared" si="27"/>
        <v/>
      </c>
    </row>
    <row r="251" spans="1:5">
      <c r="A251" s="6" t="str">
        <f t="shared" si="23"/>
        <v/>
      </c>
      <c r="B251" s="8" t="str">
        <f t="shared" si="24"/>
        <v/>
      </c>
      <c r="C251" s="307" t="str">
        <f t="shared" si="25"/>
        <v/>
      </c>
      <c r="D251" s="307" t="str">
        <f t="shared" si="26"/>
        <v/>
      </c>
      <c r="E251" s="307" t="str">
        <f t="shared" si="27"/>
        <v/>
      </c>
    </row>
    <row r="252" spans="1:5">
      <c r="A252" s="6" t="str">
        <f t="shared" si="23"/>
        <v/>
      </c>
      <c r="B252" s="8" t="str">
        <f t="shared" si="24"/>
        <v/>
      </c>
      <c r="C252" s="307" t="str">
        <f t="shared" si="25"/>
        <v/>
      </c>
      <c r="D252" s="307" t="str">
        <f t="shared" si="26"/>
        <v/>
      </c>
      <c r="E252" s="307" t="str">
        <f t="shared" si="27"/>
        <v/>
      </c>
    </row>
    <row r="253" spans="1:5">
      <c r="A253" s="6" t="str">
        <f t="shared" si="23"/>
        <v/>
      </c>
      <c r="B253" s="8" t="str">
        <f t="shared" si="24"/>
        <v/>
      </c>
      <c r="C253" s="307" t="str">
        <f t="shared" si="25"/>
        <v/>
      </c>
      <c r="D253" s="307" t="str">
        <f t="shared" si="26"/>
        <v/>
      </c>
      <c r="E253" s="307" t="str">
        <f t="shared" si="27"/>
        <v/>
      </c>
    </row>
    <row r="254" spans="1:5">
      <c r="A254" s="6" t="str">
        <f t="shared" si="23"/>
        <v/>
      </c>
      <c r="B254" s="8" t="str">
        <f t="shared" si="24"/>
        <v/>
      </c>
      <c r="C254" s="307" t="str">
        <f t="shared" si="25"/>
        <v/>
      </c>
      <c r="D254" s="307" t="str">
        <f t="shared" si="26"/>
        <v/>
      </c>
      <c r="E254" s="307" t="str">
        <f t="shared" si="27"/>
        <v/>
      </c>
    </row>
    <row r="255" spans="1:5">
      <c r="A255" s="6" t="str">
        <f t="shared" si="23"/>
        <v/>
      </c>
      <c r="B255" s="8" t="str">
        <f t="shared" si="24"/>
        <v/>
      </c>
      <c r="C255" s="307" t="str">
        <f t="shared" si="25"/>
        <v/>
      </c>
      <c r="D255" s="307" t="str">
        <f t="shared" si="26"/>
        <v/>
      </c>
      <c r="E255" s="307" t="str">
        <f t="shared" si="27"/>
        <v/>
      </c>
    </row>
    <row r="256" spans="1:5">
      <c r="A256" s="6" t="str">
        <f t="shared" si="23"/>
        <v/>
      </c>
      <c r="B256" s="8" t="str">
        <f t="shared" si="24"/>
        <v/>
      </c>
      <c r="C256" s="307" t="str">
        <f t="shared" si="25"/>
        <v/>
      </c>
      <c r="D256" s="307" t="str">
        <f t="shared" si="26"/>
        <v/>
      </c>
      <c r="E256" s="307" t="str">
        <f t="shared" si="27"/>
        <v/>
      </c>
    </row>
    <row r="257" spans="1:5">
      <c r="A257" s="6" t="str">
        <f t="shared" si="23"/>
        <v/>
      </c>
      <c r="B257" s="8" t="str">
        <f t="shared" si="24"/>
        <v/>
      </c>
      <c r="C257" s="307" t="str">
        <f t="shared" si="25"/>
        <v/>
      </c>
      <c r="D257" s="307" t="str">
        <f t="shared" si="26"/>
        <v/>
      </c>
      <c r="E257" s="307" t="str">
        <f t="shared" si="27"/>
        <v/>
      </c>
    </row>
    <row r="258" spans="1:5">
      <c r="A258" s="6" t="str">
        <f t="shared" si="23"/>
        <v/>
      </c>
      <c r="B258" s="8" t="str">
        <f t="shared" si="24"/>
        <v/>
      </c>
      <c r="C258" s="307" t="str">
        <f t="shared" si="25"/>
        <v/>
      </c>
      <c r="D258" s="307" t="str">
        <f t="shared" si="26"/>
        <v/>
      </c>
      <c r="E258" s="307" t="str">
        <f t="shared" si="27"/>
        <v/>
      </c>
    </row>
    <row r="259" spans="1:5">
      <c r="A259" s="6" t="str">
        <f t="shared" si="23"/>
        <v/>
      </c>
      <c r="B259" s="8" t="str">
        <f t="shared" si="24"/>
        <v/>
      </c>
      <c r="C259" s="307" t="str">
        <f t="shared" si="25"/>
        <v/>
      </c>
      <c r="D259" s="307" t="str">
        <f t="shared" si="26"/>
        <v/>
      </c>
      <c r="E259" s="307" t="str">
        <f t="shared" si="27"/>
        <v/>
      </c>
    </row>
    <row r="260" spans="1:5">
      <c r="A260" s="6" t="str">
        <f t="shared" si="23"/>
        <v/>
      </c>
      <c r="B260" s="8" t="str">
        <f t="shared" si="24"/>
        <v/>
      </c>
      <c r="C260" s="307" t="str">
        <f t="shared" si="25"/>
        <v/>
      </c>
      <c r="D260" s="307" t="str">
        <f t="shared" si="26"/>
        <v/>
      </c>
      <c r="E260" s="307" t="str">
        <f t="shared" si="27"/>
        <v/>
      </c>
    </row>
    <row r="261" spans="1:5">
      <c r="A261" s="6" t="str">
        <f t="shared" si="23"/>
        <v/>
      </c>
      <c r="B261" s="8" t="str">
        <f t="shared" si="24"/>
        <v/>
      </c>
      <c r="C261" s="307" t="str">
        <f t="shared" si="25"/>
        <v/>
      </c>
      <c r="D261" s="307" t="str">
        <f t="shared" si="26"/>
        <v/>
      </c>
      <c r="E261" s="307" t="str">
        <f t="shared" si="27"/>
        <v/>
      </c>
    </row>
    <row r="262" spans="1:5">
      <c r="A262" s="6" t="str">
        <f t="shared" si="23"/>
        <v/>
      </c>
      <c r="B262" s="8" t="str">
        <f t="shared" si="24"/>
        <v/>
      </c>
      <c r="C262" s="307" t="str">
        <f t="shared" si="25"/>
        <v/>
      </c>
      <c r="D262" s="307" t="str">
        <f t="shared" si="26"/>
        <v/>
      </c>
      <c r="E262" s="307" t="str">
        <f t="shared" si="27"/>
        <v/>
      </c>
    </row>
    <row r="263" spans="1:5">
      <c r="A263" s="6" t="str">
        <f t="shared" si="23"/>
        <v/>
      </c>
      <c r="B263" s="8" t="str">
        <f t="shared" si="24"/>
        <v/>
      </c>
      <c r="C263" s="307" t="str">
        <f t="shared" si="25"/>
        <v/>
      </c>
      <c r="D263" s="307" t="str">
        <f t="shared" si="26"/>
        <v/>
      </c>
      <c r="E263" s="307" t="str">
        <f t="shared" si="27"/>
        <v/>
      </c>
    </row>
    <row r="264" spans="1:5">
      <c r="A264" s="6" t="str">
        <f t="shared" si="23"/>
        <v/>
      </c>
      <c r="B264" s="8" t="str">
        <f t="shared" si="24"/>
        <v/>
      </c>
      <c r="C264" s="307" t="str">
        <f t="shared" si="25"/>
        <v/>
      </c>
      <c r="D264" s="307" t="str">
        <f t="shared" si="26"/>
        <v/>
      </c>
      <c r="E264" s="307" t="str">
        <f t="shared" si="27"/>
        <v/>
      </c>
    </row>
    <row r="265" spans="1:5">
      <c r="A265" s="6" t="str">
        <f t="shared" si="23"/>
        <v/>
      </c>
      <c r="B265" s="8" t="str">
        <f t="shared" si="24"/>
        <v/>
      </c>
      <c r="C265" s="307" t="str">
        <f t="shared" si="25"/>
        <v/>
      </c>
      <c r="D265" s="307" t="str">
        <f t="shared" si="26"/>
        <v/>
      </c>
      <c r="E265" s="307" t="str">
        <f t="shared" si="27"/>
        <v/>
      </c>
    </row>
    <row r="266" spans="1:5">
      <c r="A266" s="6" t="str">
        <f t="shared" si="23"/>
        <v/>
      </c>
      <c r="B266" s="8" t="str">
        <f t="shared" si="24"/>
        <v/>
      </c>
      <c r="C266" s="307" t="str">
        <f t="shared" si="25"/>
        <v/>
      </c>
      <c r="D266" s="307" t="str">
        <f t="shared" si="26"/>
        <v/>
      </c>
      <c r="E266" s="307" t="str">
        <f t="shared" si="27"/>
        <v/>
      </c>
    </row>
    <row r="267" spans="1:5">
      <c r="A267" s="6" t="str">
        <f t="shared" si="23"/>
        <v/>
      </c>
      <c r="B267" s="8" t="str">
        <f t="shared" si="24"/>
        <v/>
      </c>
      <c r="C267" s="307" t="str">
        <f t="shared" si="25"/>
        <v/>
      </c>
      <c r="D267" s="307" t="str">
        <f t="shared" si="26"/>
        <v/>
      </c>
      <c r="E267" s="307" t="str">
        <f t="shared" si="27"/>
        <v/>
      </c>
    </row>
    <row r="268" spans="1:5">
      <c r="A268" s="6" t="str">
        <f t="shared" si="23"/>
        <v/>
      </c>
      <c r="B268" s="8" t="str">
        <f t="shared" si="24"/>
        <v/>
      </c>
      <c r="C268" s="307" t="str">
        <f t="shared" si="25"/>
        <v/>
      </c>
      <c r="D268" s="307" t="str">
        <f t="shared" si="26"/>
        <v/>
      </c>
      <c r="E268" s="307" t="str">
        <f t="shared" si="27"/>
        <v/>
      </c>
    </row>
    <row r="269" spans="1:5">
      <c r="A269" s="6" t="str">
        <f t="shared" si="23"/>
        <v/>
      </c>
      <c r="B269" s="8" t="str">
        <f t="shared" si="24"/>
        <v/>
      </c>
      <c r="C269" s="307" t="str">
        <f t="shared" si="25"/>
        <v/>
      </c>
      <c r="D269" s="307" t="str">
        <f t="shared" si="26"/>
        <v/>
      </c>
      <c r="E269" s="307" t="str">
        <f t="shared" si="27"/>
        <v/>
      </c>
    </row>
    <row r="270" spans="1:5">
      <c r="A270" s="6" t="str">
        <f t="shared" si="23"/>
        <v/>
      </c>
      <c r="B270" s="8" t="str">
        <f t="shared" si="24"/>
        <v/>
      </c>
      <c r="C270" s="307" t="str">
        <f t="shared" si="25"/>
        <v/>
      </c>
      <c r="D270" s="307" t="str">
        <f t="shared" si="26"/>
        <v/>
      </c>
      <c r="E270" s="307" t="str">
        <f t="shared" si="27"/>
        <v/>
      </c>
    </row>
    <row r="271" spans="1:5">
      <c r="A271" s="6" t="str">
        <f t="shared" si="23"/>
        <v/>
      </c>
      <c r="B271" s="8" t="str">
        <f t="shared" si="24"/>
        <v/>
      </c>
      <c r="C271" s="307" t="str">
        <f t="shared" si="25"/>
        <v/>
      </c>
      <c r="D271" s="307" t="str">
        <f t="shared" si="26"/>
        <v/>
      </c>
      <c r="E271" s="307" t="str">
        <f t="shared" si="27"/>
        <v/>
      </c>
    </row>
    <row r="272" spans="1:5">
      <c r="A272" s="6" t="str">
        <f t="shared" si="23"/>
        <v/>
      </c>
      <c r="B272" s="8" t="str">
        <f t="shared" si="24"/>
        <v/>
      </c>
      <c r="C272" s="307" t="str">
        <f t="shared" si="25"/>
        <v/>
      </c>
      <c r="D272" s="307" t="str">
        <f t="shared" si="26"/>
        <v/>
      </c>
      <c r="E272" s="307" t="str">
        <f t="shared" si="27"/>
        <v/>
      </c>
    </row>
    <row r="273" spans="1:5">
      <c r="A273" s="6" t="str">
        <f t="shared" si="23"/>
        <v/>
      </c>
      <c r="B273" s="8" t="str">
        <f t="shared" si="24"/>
        <v/>
      </c>
      <c r="C273" s="307" t="str">
        <f t="shared" si="25"/>
        <v/>
      </c>
      <c r="D273" s="307" t="str">
        <f t="shared" si="26"/>
        <v/>
      </c>
      <c r="E273" s="307" t="str">
        <f t="shared" si="27"/>
        <v/>
      </c>
    </row>
    <row r="274" spans="1:5">
      <c r="A274" s="6" t="str">
        <f t="shared" si="23"/>
        <v/>
      </c>
      <c r="B274" s="8" t="str">
        <f t="shared" si="24"/>
        <v/>
      </c>
      <c r="C274" s="307" t="str">
        <f t="shared" si="25"/>
        <v/>
      </c>
      <c r="D274" s="307" t="str">
        <f t="shared" si="26"/>
        <v/>
      </c>
      <c r="E274" s="307" t="str">
        <f t="shared" si="27"/>
        <v/>
      </c>
    </row>
    <row r="275" spans="1:5">
      <c r="A275" s="6" t="str">
        <f t="shared" si="23"/>
        <v/>
      </c>
      <c r="B275" s="8" t="str">
        <f t="shared" si="24"/>
        <v/>
      </c>
      <c r="C275" s="307" t="str">
        <f t="shared" si="25"/>
        <v/>
      </c>
      <c r="D275" s="307" t="str">
        <f t="shared" si="26"/>
        <v/>
      </c>
      <c r="E275" s="307" t="str">
        <f t="shared" si="27"/>
        <v/>
      </c>
    </row>
    <row r="276" spans="1:5">
      <c r="A276" s="6" t="str">
        <f t="shared" si="23"/>
        <v/>
      </c>
      <c r="B276" s="8" t="str">
        <f t="shared" si="24"/>
        <v/>
      </c>
      <c r="C276" s="307" t="str">
        <f t="shared" si="25"/>
        <v/>
      </c>
      <c r="D276" s="307" t="str">
        <f t="shared" si="26"/>
        <v/>
      </c>
      <c r="E276" s="307" t="str">
        <f t="shared" si="27"/>
        <v/>
      </c>
    </row>
    <row r="277" spans="1:5">
      <c r="A277" s="6" t="str">
        <f t="shared" si="23"/>
        <v/>
      </c>
      <c r="B277" s="8" t="str">
        <f t="shared" si="24"/>
        <v/>
      </c>
      <c r="C277" s="307" t="str">
        <f t="shared" si="25"/>
        <v/>
      </c>
      <c r="D277" s="307" t="str">
        <f t="shared" si="26"/>
        <v/>
      </c>
      <c r="E277" s="307" t="str">
        <f t="shared" si="27"/>
        <v/>
      </c>
    </row>
    <row r="278" spans="1:5">
      <c r="A278" s="6" t="str">
        <f t="shared" si="23"/>
        <v/>
      </c>
      <c r="B278" s="8" t="str">
        <f t="shared" si="24"/>
        <v/>
      </c>
      <c r="C278" s="307" t="str">
        <f t="shared" si="25"/>
        <v/>
      </c>
      <c r="D278" s="307" t="str">
        <f t="shared" si="26"/>
        <v/>
      </c>
      <c r="E278" s="307" t="str">
        <f t="shared" si="27"/>
        <v/>
      </c>
    </row>
    <row r="279" spans="1:5">
      <c r="A279" s="6" t="str">
        <f t="shared" si="23"/>
        <v/>
      </c>
      <c r="B279" s="8" t="str">
        <f t="shared" si="24"/>
        <v/>
      </c>
      <c r="C279" s="307" t="str">
        <f t="shared" si="25"/>
        <v/>
      </c>
      <c r="D279" s="307" t="str">
        <f t="shared" si="26"/>
        <v/>
      </c>
      <c r="E279" s="307" t="str">
        <f t="shared" si="27"/>
        <v/>
      </c>
    </row>
    <row r="280" spans="1:5">
      <c r="A280" s="6" t="str">
        <f t="shared" si="23"/>
        <v/>
      </c>
      <c r="B280" s="8" t="str">
        <f t="shared" si="24"/>
        <v/>
      </c>
      <c r="C280" s="307" t="str">
        <f t="shared" si="25"/>
        <v/>
      </c>
      <c r="D280" s="307" t="str">
        <f t="shared" si="26"/>
        <v/>
      </c>
      <c r="E280" s="307" t="str">
        <f t="shared" si="27"/>
        <v/>
      </c>
    </row>
    <row r="281" spans="1:5">
      <c r="A281" s="6" t="str">
        <f t="shared" si="23"/>
        <v/>
      </c>
      <c r="B281" s="8" t="str">
        <f t="shared" si="24"/>
        <v/>
      </c>
      <c r="C281" s="307" t="str">
        <f t="shared" si="25"/>
        <v/>
      </c>
      <c r="D281" s="307" t="str">
        <f t="shared" si="26"/>
        <v/>
      </c>
      <c r="E281" s="307" t="str">
        <f t="shared" si="27"/>
        <v/>
      </c>
    </row>
    <row r="282" spans="1:5">
      <c r="A282" s="6" t="str">
        <f t="shared" si="23"/>
        <v/>
      </c>
      <c r="B282" s="8" t="str">
        <f t="shared" si="24"/>
        <v/>
      </c>
      <c r="C282" s="307" t="str">
        <f t="shared" si="25"/>
        <v/>
      </c>
      <c r="D282" s="307" t="str">
        <f t="shared" si="26"/>
        <v/>
      </c>
      <c r="E282" s="307" t="str">
        <f t="shared" si="27"/>
        <v/>
      </c>
    </row>
    <row r="283" spans="1:5">
      <c r="A283" s="6" t="str">
        <f t="shared" si="23"/>
        <v/>
      </c>
      <c r="B283" s="8" t="str">
        <f t="shared" si="24"/>
        <v/>
      </c>
      <c r="C283" s="307" t="str">
        <f t="shared" si="25"/>
        <v/>
      </c>
      <c r="D283" s="307" t="str">
        <f t="shared" si="26"/>
        <v/>
      </c>
      <c r="E283" s="307" t="str">
        <f t="shared" si="27"/>
        <v/>
      </c>
    </row>
    <row r="284" spans="1:5">
      <c r="A284" s="6" t="str">
        <f t="shared" si="23"/>
        <v/>
      </c>
      <c r="B284" s="8" t="str">
        <f t="shared" si="24"/>
        <v/>
      </c>
      <c r="C284" s="307" t="str">
        <f t="shared" si="25"/>
        <v/>
      </c>
      <c r="D284" s="307" t="str">
        <f t="shared" si="26"/>
        <v/>
      </c>
      <c r="E284" s="307" t="str">
        <f t="shared" si="27"/>
        <v/>
      </c>
    </row>
    <row r="285" spans="1:5">
      <c r="A285" s="6" t="str">
        <f t="shared" ref="A285:A348" si="28">IF(OR(B284=0,B284=""),"",A284+1)</f>
        <v/>
      </c>
      <c r="B285" s="8" t="str">
        <f t="shared" ref="B285:B348" si="29">IF(B284="","",IF(AND(B284-D284=0,E284=0),"",B284-D284))</f>
        <v/>
      </c>
      <c r="C285" s="307" t="str">
        <f t="shared" si="25"/>
        <v/>
      </c>
      <c r="D285" s="307" t="str">
        <f t="shared" si="26"/>
        <v/>
      </c>
      <c r="E285" s="307" t="str">
        <f t="shared" si="27"/>
        <v/>
      </c>
    </row>
    <row r="286" spans="1:5">
      <c r="A286" s="6" t="str">
        <f t="shared" si="28"/>
        <v/>
      </c>
      <c r="B286" s="8" t="str">
        <f t="shared" si="29"/>
        <v/>
      </c>
      <c r="C286" s="307" t="str">
        <f t="shared" si="25"/>
        <v/>
      </c>
      <c r="D286" s="307" t="str">
        <f t="shared" si="26"/>
        <v/>
      </c>
      <c r="E286" s="307" t="str">
        <f t="shared" si="27"/>
        <v/>
      </c>
    </row>
    <row r="287" spans="1:5">
      <c r="A287" s="6" t="str">
        <f t="shared" si="28"/>
        <v/>
      </c>
      <c r="B287" s="8" t="str">
        <f t="shared" si="29"/>
        <v/>
      </c>
      <c r="C287" s="307" t="str">
        <f t="shared" si="25"/>
        <v/>
      </c>
      <c r="D287" s="307" t="str">
        <f t="shared" si="26"/>
        <v/>
      </c>
      <c r="E287" s="307" t="str">
        <f t="shared" si="27"/>
        <v/>
      </c>
    </row>
    <row r="288" spans="1:5">
      <c r="A288" s="6" t="str">
        <f t="shared" si="28"/>
        <v/>
      </c>
      <c r="B288" s="8" t="str">
        <f t="shared" si="29"/>
        <v/>
      </c>
      <c r="C288" s="307" t="str">
        <f t="shared" si="25"/>
        <v/>
      </c>
      <c r="D288" s="307" t="str">
        <f t="shared" si="26"/>
        <v/>
      </c>
      <c r="E288" s="307" t="str">
        <f t="shared" si="27"/>
        <v/>
      </c>
    </row>
    <row r="289" spans="1:5">
      <c r="A289" s="6" t="str">
        <f t="shared" si="28"/>
        <v/>
      </c>
      <c r="B289" s="8" t="str">
        <f t="shared" si="29"/>
        <v/>
      </c>
      <c r="C289" s="307" t="str">
        <f t="shared" si="25"/>
        <v/>
      </c>
      <c r="D289" s="307" t="str">
        <f t="shared" si="26"/>
        <v/>
      </c>
      <c r="E289" s="307" t="str">
        <f t="shared" si="27"/>
        <v/>
      </c>
    </row>
    <row r="290" spans="1:5">
      <c r="A290" s="6" t="str">
        <f t="shared" si="28"/>
        <v/>
      </c>
      <c r="B290" s="8" t="str">
        <f t="shared" si="29"/>
        <v/>
      </c>
      <c r="C290" s="307" t="str">
        <f t="shared" si="25"/>
        <v/>
      </c>
      <c r="D290" s="307" t="str">
        <f t="shared" si="26"/>
        <v/>
      </c>
      <c r="E290" s="307" t="str">
        <f t="shared" si="27"/>
        <v/>
      </c>
    </row>
    <row r="291" spans="1:5">
      <c r="A291" s="6" t="str">
        <f t="shared" si="28"/>
        <v/>
      </c>
      <c r="B291" s="8" t="str">
        <f t="shared" si="29"/>
        <v/>
      </c>
      <c r="C291" s="307" t="str">
        <f t="shared" si="25"/>
        <v/>
      </c>
      <c r="D291" s="307" t="str">
        <f t="shared" si="26"/>
        <v/>
      </c>
      <c r="E291" s="307" t="str">
        <f t="shared" si="27"/>
        <v/>
      </c>
    </row>
    <row r="292" spans="1:5">
      <c r="A292" s="6" t="str">
        <f t="shared" si="28"/>
        <v/>
      </c>
      <c r="B292" s="8" t="str">
        <f t="shared" si="29"/>
        <v/>
      </c>
      <c r="C292" s="307" t="str">
        <f t="shared" si="25"/>
        <v/>
      </c>
      <c r="D292" s="307" t="str">
        <f t="shared" si="26"/>
        <v/>
      </c>
      <c r="E292" s="307" t="str">
        <f t="shared" si="27"/>
        <v/>
      </c>
    </row>
    <row r="293" spans="1:5">
      <c r="A293" s="6" t="str">
        <f t="shared" si="28"/>
        <v/>
      </c>
      <c r="B293" s="8" t="str">
        <f t="shared" si="29"/>
        <v/>
      </c>
      <c r="C293" s="307" t="str">
        <f t="shared" ref="C293:C322" si="30">IF(B293="","",B293*$E$14/$E$6)</f>
        <v/>
      </c>
      <c r="D293" s="307" t="str">
        <f t="shared" ref="D293:D322" si="31">IF(C293="","",E293-C293)</f>
        <v/>
      </c>
      <c r="E293" s="307" t="str">
        <f t="shared" si="27"/>
        <v/>
      </c>
    </row>
    <row r="294" spans="1:5">
      <c r="A294" s="6" t="str">
        <f t="shared" si="28"/>
        <v/>
      </c>
      <c r="B294" s="8" t="str">
        <f t="shared" si="29"/>
        <v/>
      </c>
      <c r="C294" s="307" t="str">
        <f t="shared" si="30"/>
        <v/>
      </c>
      <c r="D294" s="307" t="str">
        <f t="shared" si="31"/>
        <v/>
      </c>
      <c r="E294" s="307" t="str">
        <f t="shared" si="27"/>
        <v/>
      </c>
    </row>
    <row r="295" spans="1:5">
      <c r="A295" s="6" t="str">
        <f t="shared" si="28"/>
        <v/>
      </c>
      <c r="B295" s="8" t="str">
        <f t="shared" si="29"/>
        <v/>
      </c>
      <c r="C295" s="307" t="str">
        <f t="shared" si="30"/>
        <v/>
      </c>
      <c r="D295" s="307" t="str">
        <f t="shared" si="31"/>
        <v/>
      </c>
      <c r="E295" s="307" t="str">
        <f t="shared" si="27"/>
        <v/>
      </c>
    </row>
    <row r="296" spans="1:5">
      <c r="A296" s="6" t="str">
        <f t="shared" si="28"/>
        <v/>
      </c>
      <c r="B296" s="8" t="str">
        <f t="shared" si="29"/>
        <v/>
      </c>
      <c r="C296" s="307" t="str">
        <f t="shared" si="30"/>
        <v/>
      </c>
      <c r="D296" s="307" t="str">
        <f t="shared" si="31"/>
        <v/>
      </c>
      <c r="E296" s="307" t="str">
        <f t="shared" si="27"/>
        <v/>
      </c>
    </row>
    <row r="297" spans="1:5">
      <c r="A297" s="6" t="str">
        <f t="shared" si="28"/>
        <v/>
      </c>
      <c r="B297" s="8" t="str">
        <f t="shared" si="29"/>
        <v/>
      </c>
      <c r="C297" s="307" t="str">
        <f t="shared" si="30"/>
        <v/>
      </c>
      <c r="D297" s="307" t="str">
        <f t="shared" si="31"/>
        <v/>
      </c>
      <c r="E297" s="307" t="str">
        <f t="shared" si="27"/>
        <v/>
      </c>
    </row>
    <row r="298" spans="1:5">
      <c r="A298" s="6" t="str">
        <f t="shared" si="28"/>
        <v/>
      </c>
      <c r="B298" s="8" t="str">
        <f t="shared" si="29"/>
        <v/>
      </c>
      <c r="C298" s="307" t="str">
        <f t="shared" si="30"/>
        <v/>
      </c>
      <c r="D298" s="307" t="str">
        <f t="shared" si="31"/>
        <v/>
      </c>
      <c r="E298" s="307" t="str">
        <f t="shared" ref="E298:E322" si="32">IF(B298="","",IF(B298+C298&gt;$E$15,$E$15,B298+C298))</f>
        <v/>
      </c>
    </row>
    <row r="299" spans="1:5">
      <c r="A299" s="6" t="str">
        <f t="shared" si="28"/>
        <v/>
      </c>
      <c r="B299" s="8" t="str">
        <f t="shared" si="29"/>
        <v/>
      </c>
      <c r="C299" s="307" t="str">
        <f t="shared" si="30"/>
        <v/>
      </c>
      <c r="D299" s="307" t="str">
        <f t="shared" si="31"/>
        <v/>
      </c>
      <c r="E299" s="307" t="str">
        <f t="shared" si="32"/>
        <v/>
      </c>
    </row>
    <row r="300" spans="1:5">
      <c r="A300" s="6" t="str">
        <f t="shared" si="28"/>
        <v/>
      </c>
      <c r="B300" s="8" t="str">
        <f t="shared" si="29"/>
        <v/>
      </c>
      <c r="C300" s="307" t="str">
        <f t="shared" si="30"/>
        <v/>
      </c>
      <c r="D300" s="307" t="str">
        <f t="shared" si="31"/>
        <v/>
      </c>
      <c r="E300" s="307" t="str">
        <f t="shared" si="32"/>
        <v/>
      </c>
    </row>
    <row r="301" spans="1:5">
      <c r="A301" s="6" t="str">
        <f t="shared" si="28"/>
        <v/>
      </c>
      <c r="B301" s="8" t="str">
        <f t="shared" si="29"/>
        <v/>
      </c>
      <c r="C301" s="307" t="str">
        <f t="shared" si="30"/>
        <v/>
      </c>
      <c r="D301" s="307" t="str">
        <f t="shared" si="31"/>
        <v/>
      </c>
      <c r="E301" s="307" t="str">
        <f t="shared" si="32"/>
        <v/>
      </c>
    </row>
    <row r="302" spans="1:5">
      <c r="A302" s="6" t="str">
        <f t="shared" si="28"/>
        <v/>
      </c>
      <c r="B302" s="8" t="str">
        <f t="shared" si="29"/>
        <v/>
      </c>
      <c r="C302" s="307" t="str">
        <f t="shared" si="30"/>
        <v/>
      </c>
      <c r="D302" s="307" t="str">
        <f t="shared" si="31"/>
        <v/>
      </c>
      <c r="E302" s="307" t="str">
        <f t="shared" si="32"/>
        <v/>
      </c>
    </row>
    <row r="303" spans="1:5">
      <c r="A303" s="6" t="str">
        <f t="shared" si="28"/>
        <v/>
      </c>
      <c r="B303" s="8" t="str">
        <f t="shared" si="29"/>
        <v/>
      </c>
      <c r="C303" s="307" t="str">
        <f t="shared" si="30"/>
        <v/>
      </c>
      <c r="D303" s="307" t="str">
        <f t="shared" si="31"/>
        <v/>
      </c>
      <c r="E303" s="307" t="str">
        <f t="shared" si="32"/>
        <v/>
      </c>
    </row>
    <row r="304" spans="1:5">
      <c r="A304" s="6" t="str">
        <f t="shared" si="28"/>
        <v/>
      </c>
      <c r="B304" s="8" t="str">
        <f t="shared" si="29"/>
        <v/>
      </c>
      <c r="C304" s="307" t="str">
        <f t="shared" si="30"/>
        <v/>
      </c>
      <c r="D304" s="307" t="str">
        <f t="shared" si="31"/>
        <v/>
      </c>
      <c r="E304" s="307" t="str">
        <f t="shared" si="32"/>
        <v/>
      </c>
    </row>
    <row r="305" spans="1:5">
      <c r="A305" s="6" t="str">
        <f t="shared" si="28"/>
        <v/>
      </c>
      <c r="B305" s="8" t="str">
        <f t="shared" si="29"/>
        <v/>
      </c>
      <c r="C305" s="307" t="str">
        <f t="shared" si="30"/>
        <v/>
      </c>
      <c r="D305" s="307" t="str">
        <f t="shared" si="31"/>
        <v/>
      </c>
      <c r="E305" s="307" t="str">
        <f t="shared" si="32"/>
        <v/>
      </c>
    </row>
    <row r="306" spans="1:5">
      <c r="A306" s="6" t="str">
        <f t="shared" si="28"/>
        <v/>
      </c>
      <c r="B306" s="8" t="str">
        <f t="shared" si="29"/>
        <v/>
      </c>
      <c r="C306" s="307" t="str">
        <f t="shared" si="30"/>
        <v/>
      </c>
      <c r="D306" s="307" t="str">
        <f t="shared" si="31"/>
        <v/>
      </c>
      <c r="E306" s="307" t="str">
        <f t="shared" si="32"/>
        <v/>
      </c>
    </row>
    <row r="307" spans="1:5">
      <c r="A307" s="6" t="str">
        <f t="shared" si="28"/>
        <v/>
      </c>
      <c r="B307" s="8" t="str">
        <f t="shared" si="29"/>
        <v/>
      </c>
      <c r="C307" s="307" t="str">
        <f t="shared" si="30"/>
        <v/>
      </c>
      <c r="D307" s="307" t="str">
        <f t="shared" si="31"/>
        <v/>
      </c>
      <c r="E307" s="307" t="str">
        <f t="shared" si="32"/>
        <v/>
      </c>
    </row>
    <row r="308" spans="1:5">
      <c r="A308" s="6" t="str">
        <f t="shared" si="28"/>
        <v/>
      </c>
      <c r="B308" s="8" t="str">
        <f t="shared" si="29"/>
        <v/>
      </c>
      <c r="C308" s="307" t="str">
        <f t="shared" si="30"/>
        <v/>
      </c>
      <c r="D308" s="307" t="str">
        <f t="shared" si="31"/>
        <v/>
      </c>
      <c r="E308" s="307" t="str">
        <f t="shared" si="32"/>
        <v/>
      </c>
    </row>
    <row r="309" spans="1:5">
      <c r="A309" s="6" t="str">
        <f t="shared" si="28"/>
        <v/>
      </c>
      <c r="B309" s="8" t="str">
        <f t="shared" si="29"/>
        <v/>
      </c>
      <c r="C309" s="307" t="str">
        <f t="shared" si="30"/>
        <v/>
      </c>
      <c r="D309" s="307" t="str">
        <f t="shared" si="31"/>
        <v/>
      </c>
      <c r="E309" s="307" t="str">
        <f t="shared" si="32"/>
        <v/>
      </c>
    </row>
    <row r="310" spans="1:5">
      <c r="A310" s="6" t="str">
        <f t="shared" si="28"/>
        <v/>
      </c>
      <c r="B310" s="8" t="str">
        <f t="shared" si="29"/>
        <v/>
      </c>
      <c r="C310" s="307" t="str">
        <f t="shared" si="30"/>
        <v/>
      </c>
      <c r="D310" s="307" t="str">
        <f t="shared" si="31"/>
        <v/>
      </c>
      <c r="E310" s="307" t="str">
        <f t="shared" si="32"/>
        <v/>
      </c>
    </row>
    <row r="311" spans="1:5">
      <c r="A311" s="6" t="str">
        <f t="shared" si="28"/>
        <v/>
      </c>
      <c r="B311" s="8" t="str">
        <f t="shared" si="29"/>
        <v/>
      </c>
      <c r="C311" s="307" t="str">
        <f t="shared" si="30"/>
        <v/>
      </c>
      <c r="D311" s="307" t="str">
        <f t="shared" si="31"/>
        <v/>
      </c>
      <c r="E311" s="307" t="str">
        <f t="shared" si="32"/>
        <v/>
      </c>
    </row>
    <row r="312" spans="1:5">
      <c r="A312" s="6" t="str">
        <f t="shared" si="28"/>
        <v/>
      </c>
      <c r="B312" s="8" t="str">
        <f t="shared" si="29"/>
        <v/>
      </c>
      <c r="C312" s="307" t="str">
        <f t="shared" si="30"/>
        <v/>
      </c>
      <c r="D312" s="307" t="str">
        <f t="shared" si="31"/>
        <v/>
      </c>
      <c r="E312" s="307" t="str">
        <f t="shared" si="32"/>
        <v/>
      </c>
    </row>
    <row r="313" spans="1:5">
      <c r="A313" s="6" t="str">
        <f t="shared" si="28"/>
        <v/>
      </c>
      <c r="B313" s="8" t="str">
        <f t="shared" si="29"/>
        <v/>
      </c>
      <c r="C313" s="307" t="str">
        <f t="shared" si="30"/>
        <v/>
      </c>
      <c r="D313" s="307" t="str">
        <f t="shared" si="31"/>
        <v/>
      </c>
      <c r="E313" s="307" t="str">
        <f t="shared" si="32"/>
        <v/>
      </c>
    </row>
    <row r="314" spans="1:5">
      <c r="A314" s="6" t="str">
        <f t="shared" si="28"/>
        <v/>
      </c>
      <c r="B314" s="8" t="str">
        <f t="shared" si="29"/>
        <v/>
      </c>
      <c r="C314" s="307" t="str">
        <f t="shared" si="30"/>
        <v/>
      </c>
      <c r="D314" s="307" t="str">
        <f t="shared" si="31"/>
        <v/>
      </c>
      <c r="E314" s="307" t="str">
        <f t="shared" si="32"/>
        <v/>
      </c>
    </row>
    <row r="315" spans="1:5">
      <c r="A315" s="6" t="str">
        <f t="shared" si="28"/>
        <v/>
      </c>
      <c r="B315" s="8" t="str">
        <f t="shared" si="29"/>
        <v/>
      </c>
      <c r="C315" s="307" t="str">
        <f t="shared" si="30"/>
        <v/>
      </c>
      <c r="D315" s="307" t="str">
        <f t="shared" si="31"/>
        <v/>
      </c>
      <c r="E315" s="307" t="str">
        <f t="shared" si="32"/>
        <v/>
      </c>
    </row>
    <row r="316" spans="1:5">
      <c r="A316" s="6" t="str">
        <f t="shared" si="28"/>
        <v/>
      </c>
      <c r="B316" s="8" t="str">
        <f t="shared" si="29"/>
        <v/>
      </c>
      <c r="C316" s="307" t="str">
        <f t="shared" si="30"/>
        <v/>
      </c>
      <c r="D316" s="307" t="str">
        <f t="shared" si="31"/>
        <v/>
      </c>
      <c r="E316" s="307" t="str">
        <f t="shared" si="32"/>
        <v/>
      </c>
    </row>
    <row r="317" spans="1:5">
      <c r="A317" s="6" t="str">
        <f t="shared" si="28"/>
        <v/>
      </c>
      <c r="B317" s="8" t="str">
        <f t="shared" si="29"/>
        <v/>
      </c>
      <c r="C317" s="307" t="str">
        <f t="shared" si="30"/>
        <v/>
      </c>
      <c r="D317" s="307" t="str">
        <f t="shared" si="31"/>
        <v/>
      </c>
      <c r="E317" s="307" t="str">
        <f t="shared" si="32"/>
        <v/>
      </c>
    </row>
    <row r="318" spans="1:5">
      <c r="A318" s="6" t="str">
        <f t="shared" si="28"/>
        <v/>
      </c>
      <c r="B318" s="8" t="str">
        <f t="shared" si="29"/>
        <v/>
      </c>
      <c r="C318" s="307" t="str">
        <f t="shared" si="30"/>
        <v/>
      </c>
      <c r="D318" s="307" t="str">
        <f t="shared" si="31"/>
        <v/>
      </c>
      <c r="E318" s="307" t="str">
        <f t="shared" si="32"/>
        <v/>
      </c>
    </row>
    <row r="319" spans="1:5">
      <c r="A319" s="6" t="str">
        <f t="shared" si="28"/>
        <v/>
      </c>
      <c r="B319" s="8" t="str">
        <f t="shared" si="29"/>
        <v/>
      </c>
      <c r="C319" s="307" t="str">
        <f t="shared" si="30"/>
        <v/>
      </c>
      <c r="D319" s="307" t="str">
        <f t="shared" si="31"/>
        <v/>
      </c>
      <c r="E319" s="307" t="str">
        <f t="shared" si="32"/>
        <v/>
      </c>
    </row>
    <row r="320" spans="1:5">
      <c r="A320" s="6" t="str">
        <f t="shared" si="28"/>
        <v/>
      </c>
      <c r="B320" s="8" t="str">
        <f t="shared" si="29"/>
        <v/>
      </c>
      <c r="C320" s="307" t="str">
        <f t="shared" si="30"/>
        <v/>
      </c>
      <c r="D320" s="307" t="str">
        <f t="shared" si="31"/>
        <v/>
      </c>
      <c r="E320" s="307" t="str">
        <f t="shared" si="32"/>
        <v/>
      </c>
    </row>
    <row r="321" spans="1:5">
      <c r="A321" s="6" t="str">
        <f t="shared" si="28"/>
        <v/>
      </c>
      <c r="B321" s="8" t="str">
        <f t="shared" si="29"/>
        <v/>
      </c>
      <c r="C321" s="307" t="str">
        <f t="shared" si="30"/>
        <v/>
      </c>
      <c r="D321" s="307" t="str">
        <f t="shared" si="31"/>
        <v/>
      </c>
      <c r="E321" s="307" t="str">
        <f t="shared" si="32"/>
        <v/>
      </c>
    </row>
    <row r="322" spans="1:5">
      <c r="A322" s="6" t="str">
        <f t="shared" si="28"/>
        <v/>
      </c>
      <c r="B322" s="8" t="str">
        <f t="shared" si="29"/>
        <v/>
      </c>
      <c r="C322" s="307" t="str">
        <f t="shared" si="30"/>
        <v/>
      </c>
      <c r="D322" s="307" t="str">
        <f t="shared" si="31"/>
        <v/>
      </c>
      <c r="E322" s="307" t="str">
        <f t="shared" si="32"/>
        <v/>
      </c>
    </row>
    <row r="323" spans="1:5">
      <c r="A323" s="6" t="str">
        <f t="shared" si="28"/>
        <v/>
      </c>
      <c r="B323" s="8" t="str">
        <f t="shared" si="29"/>
        <v/>
      </c>
      <c r="C323" s="8" t="str">
        <f t="shared" ref="C323:C347" si="33">IF(B323="","",B323*$E$3/$E$6)</f>
        <v/>
      </c>
      <c r="D323" s="8" t="str">
        <f t="shared" ref="D323:D347" si="34">IF(C323="","",E323-C323)</f>
        <v/>
      </c>
      <c r="E323" s="8" t="str">
        <f t="shared" ref="E323:E348" si="35">IF(B323="","",IF(B323+C323&gt;$E$9,$E$9,B323+C323))</f>
        <v/>
      </c>
    </row>
    <row r="324" spans="1:5">
      <c r="A324" s="6" t="str">
        <f t="shared" si="28"/>
        <v/>
      </c>
      <c r="B324" s="8" t="str">
        <f t="shared" si="29"/>
        <v/>
      </c>
      <c r="C324" s="8" t="str">
        <f t="shared" si="33"/>
        <v/>
      </c>
      <c r="D324" s="8" t="str">
        <f t="shared" si="34"/>
        <v/>
      </c>
      <c r="E324" s="8" t="str">
        <f t="shared" si="35"/>
        <v/>
      </c>
    </row>
    <row r="325" spans="1:5">
      <c r="A325" s="6" t="str">
        <f t="shared" si="28"/>
        <v/>
      </c>
      <c r="B325" s="8" t="str">
        <f t="shared" si="29"/>
        <v/>
      </c>
      <c r="C325" s="8" t="str">
        <f t="shared" si="33"/>
        <v/>
      </c>
      <c r="D325" s="8" t="str">
        <f t="shared" si="34"/>
        <v/>
      </c>
      <c r="E325" s="8" t="str">
        <f t="shared" si="35"/>
        <v/>
      </c>
    </row>
    <row r="326" spans="1:5">
      <c r="A326" s="6" t="str">
        <f t="shared" si="28"/>
        <v/>
      </c>
      <c r="B326" s="8" t="str">
        <f t="shared" si="29"/>
        <v/>
      </c>
      <c r="C326" s="8" t="str">
        <f t="shared" si="33"/>
        <v/>
      </c>
      <c r="D326" s="8" t="str">
        <f t="shared" si="34"/>
        <v/>
      </c>
      <c r="E326" s="8" t="str">
        <f t="shared" si="35"/>
        <v/>
      </c>
    </row>
    <row r="327" spans="1:5">
      <c r="A327" s="6" t="str">
        <f t="shared" si="28"/>
        <v/>
      </c>
      <c r="B327" s="8" t="str">
        <f t="shared" si="29"/>
        <v/>
      </c>
      <c r="C327" s="8" t="str">
        <f t="shared" si="33"/>
        <v/>
      </c>
      <c r="D327" s="8" t="str">
        <f t="shared" si="34"/>
        <v/>
      </c>
      <c r="E327" s="8" t="str">
        <f t="shared" si="35"/>
        <v/>
      </c>
    </row>
    <row r="328" spans="1:5">
      <c r="A328" s="6" t="str">
        <f t="shared" si="28"/>
        <v/>
      </c>
      <c r="B328" s="8" t="str">
        <f t="shared" si="29"/>
        <v/>
      </c>
      <c r="C328" s="8" t="str">
        <f t="shared" si="33"/>
        <v/>
      </c>
      <c r="D328" s="8" t="str">
        <f t="shared" si="34"/>
        <v/>
      </c>
      <c r="E328" s="8" t="str">
        <f t="shared" si="35"/>
        <v/>
      </c>
    </row>
    <row r="329" spans="1:5">
      <c r="A329" s="6" t="str">
        <f t="shared" si="28"/>
        <v/>
      </c>
      <c r="B329" s="8" t="str">
        <f t="shared" si="29"/>
        <v/>
      </c>
      <c r="C329" s="8" t="str">
        <f t="shared" si="33"/>
        <v/>
      </c>
      <c r="D329" s="8" t="str">
        <f t="shared" si="34"/>
        <v/>
      </c>
      <c r="E329" s="8" t="str">
        <f t="shared" si="35"/>
        <v/>
      </c>
    </row>
    <row r="330" spans="1:5">
      <c r="A330" s="6" t="str">
        <f t="shared" si="28"/>
        <v/>
      </c>
      <c r="B330" s="8" t="str">
        <f t="shared" si="29"/>
        <v/>
      </c>
      <c r="C330" s="8" t="str">
        <f t="shared" si="33"/>
        <v/>
      </c>
      <c r="D330" s="8" t="str">
        <f t="shared" si="34"/>
        <v/>
      </c>
      <c r="E330" s="8" t="str">
        <f t="shared" si="35"/>
        <v/>
      </c>
    </row>
    <row r="331" spans="1:5">
      <c r="A331" s="6" t="str">
        <f t="shared" si="28"/>
        <v/>
      </c>
      <c r="B331" s="8" t="str">
        <f t="shared" si="29"/>
        <v/>
      </c>
      <c r="C331" s="8" t="str">
        <f t="shared" si="33"/>
        <v/>
      </c>
      <c r="D331" s="8" t="str">
        <f t="shared" si="34"/>
        <v/>
      </c>
      <c r="E331" s="8" t="str">
        <f t="shared" si="35"/>
        <v/>
      </c>
    </row>
    <row r="332" spans="1:5">
      <c r="A332" s="6" t="str">
        <f t="shared" si="28"/>
        <v/>
      </c>
      <c r="B332" s="8" t="str">
        <f t="shared" si="29"/>
        <v/>
      </c>
      <c r="C332" s="8" t="str">
        <f t="shared" si="33"/>
        <v/>
      </c>
      <c r="D332" s="8" t="str">
        <f t="shared" si="34"/>
        <v/>
      </c>
      <c r="E332" s="8" t="str">
        <f t="shared" si="35"/>
        <v/>
      </c>
    </row>
    <row r="333" spans="1:5">
      <c r="A333" s="6" t="str">
        <f t="shared" si="28"/>
        <v/>
      </c>
      <c r="B333" s="8" t="str">
        <f t="shared" si="29"/>
        <v/>
      </c>
      <c r="C333" s="8" t="str">
        <f t="shared" si="33"/>
        <v/>
      </c>
      <c r="D333" s="8" t="str">
        <f t="shared" si="34"/>
        <v/>
      </c>
      <c r="E333" s="8" t="str">
        <f t="shared" si="35"/>
        <v/>
      </c>
    </row>
    <row r="334" spans="1:5">
      <c r="A334" s="6" t="str">
        <f t="shared" si="28"/>
        <v/>
      </c>
      <c r="B334" s="8" t="str">
        <f t="shared" si="29"/>
        <v/>
      </c>
      <c r="C334" s="8" t="str">
        <f t="shared" si="33"/>
        <v/>
      </c>
      <c r="D334" s="8" t="str">
        <f t="shared" si="34"/>
        <v/>
      </c>
      <c r="E334" s="8" t="str">
        <f t="shared" si="35"/>
        <v/>
      </c>
    </row>
    <row r="335" spans="1:5">
      <c r="A335" s="6" t="str">
        <f t="shared" si="28"/>
        <v/>
      </c>
      <c r="B335" s="8" t="str">
        <f t="shared" si="29"/>
        <v/>
      </c>
      <c r="C335" s="8" t="str">
        <f t="shared" si="33"/>
        <v/>
      </c>
      <c r="D335" s="8" t="str">
        <f t="shared" si="34"/>
        <v/>
      </c>
      <c r="E335" s="8" t="str">
        <f t="shared" si="35"/>
        <v/>
      </c>
    </row>
    <row r="336" spans="1:5">
      <c r="A336" s="6" t="str">
        <f t="shared" si="28"/>
        <v/>
      </c>
      <c r="B336" s="8" t="str">
        <f t="shared" si="29"/>
        <v/>
      </c>
      <c r="C336" s="8" t="str">
        <f t="shared" si="33"/>
        <v/>
      </c>
      <c r="D336" s="8" t="str">
        <f t="shared" si="34"/>
        <v/>
      </c>
      <c r="E336" s="8" t="str">
        <f t="shared" si="35"/>
        <v/>
      </c>
    </row>
    <row r="337" spans="1:5">
      <c r="A337" s="6" t="str">
        <f t="shared" si="28"/>
        <v/>
      </c>
      <c r="B337" s="8" t="str">
        <f t="shared" si="29"/>
        <v/>
      </c>
      <c r="C337" s="8" t="str">
        <f t="shared" si="33"/>
        <v/>
      </c>
      <c r="D337" s="8" t="str">
        <f t="shared" si="34"/>
        <v/>
      </c>
      <c r="E337" s="8" t="str">
        <f t="shared" si="35"/>
        <v/>
      </c>
    </row>
    <row r="338" spans="1:5">
      <c r="A338" s="6" t="str">
        <f t="shared" si="28"/>
        <v/>
      </c>
      <c r="B338" s="8" t="str">
        <f t="shared" si="29"/>
        <v/>
      </c>
      <c r="C338" s="8" t="str">
        <f t="shared" si="33"/>
        <v/>
      </c>
      <c r="D338" s="8" t="str">
        <f t="shared" si="34"/>
        <v/>
      </c>
      <c r="E338" s="8" t="str">
        <f t="shared" si="35"/>
        <v/>
      </c>
    </row>
    <row r="339" spans="1:5">
      <c r="A339" s="6" t="str">
        <f t="shared" si="28"/>
        <v/>
      </c>
      <c r="B339" s="8" t="str">
        <f t="shared" si="29"/>
        <v/>
      </c>
      <c r="C339" s="8" t="str">
        <f t="shared" si="33"/>
        <v/>
      </c>
      <c r="D339" s="8" t="str">
        <f t="shared" si="34"/>
        <v/>
      </c>
      <c r="E339" s="8" t="str">
        <f t="shared" si="35"/>
        <v/>
      </c>
    </row>
    <row r="340" spans="1:5">
      <c r="A340" s="6" t="str">
        <f t="shared" si="28"/>
        <v/>
      </c>
      <c r="B340" s="8" t="str">
        <f t="shared" si="29"/>
        <v/>
      </c>
      <c r="C340" s="8" t="str">
        <f t="shared" si="33"/>
        <v/>
      </c>
      <c r="D340" s="8" t="str">
        <f t="shared" si="34"/>
        <v/>
      </c>
      <c r="E340" s="8" t="str">
        <f t="shared" si="35"/>
        <v/>
      </c>
    </row>
    <row r="341" spans="1:5">
      <c r="A341" s="6" t="str">
        <f t="shared" si="28"/>
        <v/>
      </c>
      <c r="B341" s="8" t="str">
        <f t="shared" si="29"/>
        <v/>
      </c>
      <c r="C341" s="8" t="str">
        <f t="shared" si="33"/>
        <v/>
      </c>
      <c r="D341" s="8" t="str">
        <f t="shared" si="34"/>
        <v/>
      </c>
      <c r="E341" s="8" t="str">
        <f t="shared" si="35"/>
        <v/>
      </c>
    </row>
    <row r="342" spans="1:5">
      <c r="A342" s="6" t="str">
        <f t="shared" si="28"/>
        <v/>
      </c>
      <c r="B342" s="8" t="str">
        <f t="shared" si="29"/>
        <v/>
      </c>
      <c r="C342" s="8" t="str">
        <f t="shared" si="33"/>
        <v/>
      </c>
      <c r="D342" s="8" t="str">
        <f t="shared" si="34"/>
        <v/>
      </c>
      <c r="E342" s="8" t="str">
        <f t="shared" si="35"/>
        <v/>
      </c>
    </row>
    <row r="343" spans="1:5">
      <c r="A343" s="6" t="str">
        <f t="shared" si="28"/>
        <v/>
      </c>
      <c r="B343" s="8" t="str">
        <f t="shared" si="29"/>
        <v/>
      </c>
      <c r="C343" s="8" t="str">
        <f t="shared" si="33"/>
        <v/>
      </c>
      <c r="D343" s="8" t="str">
        <f t="shared" si="34"/>
        <v/>
      </c>
      <c r="E343" s="8" t="str">
        <f t="shared" si="35"/>
        <v/>
      </c>
    </row>
    <row r="344" spans="1:5">
      <c r="A344" s="6" t="str">
        <f t="shared" si="28"/>
        <v/>
      </c>
      <c r="B344" s="8" t="str">
        <f t="shared" si="29"/>
        <v/>
      </c>
      <c r="C344" s="8" t="str">
        <f t="shared" si="33"/>
        <v/>
      </c>
      <c r="D344" s="8" t="str">
        <f t="shared" si="34"/>
        <v/>
      </c>
      <c r="E344" s="8" t="str">
        <f t="shared" si="35"/>
        <v/>
      </c>
    </row>
    <row r="345" spans="1:5">
      <c r="A345" s="6" t="str">
        <f t="shared" si="28"/>
        <v/>
      </c>
      <c r="B345" s="8" t="str">
        <f t="shared" si="29"/>
        <v/>
      </c>
      <c r="C345" s="8" t="str">
        <f t="shared" si="33"/>
        <v/>
      </c>
      <c r="D345" s="8" t="str">
        <f t="shared" si="34"/>
        <v/>
      </c>
      <c r="E345" s="8" t="str">
        <f t="shared" si="35"/>
        <v/>
      </c>
    </row>
    <row r="346" spans="1:5">
      <c r="A346" s="6" t="str">
        <f t="shared" si="28"/>
        <v/>
      </c>
      <c r="B346" s="8" t="str">
        <f t="shared" si="29"/>
        <v/>
      </c>
      <c r="C346" s="8" t="str">
        <f t="shared" si="33"/>
        <v/>
      </c>
      <c r="D346" s="8" t="str">
        <f t="shared" si="34"/>
        <v/>
      </c>
      <c r="E346" s="8" t="str">
        <f t="shared" si="35"/>
        <v/>
      </c>
    </row>
    <row r="347" spans="1:5">
      <c r="A347" s="6" t="str">
        <f t="shared" si="28"/>
        <v/>
      </c>
      <c r="B347" s="8" t="str">
        <f t="shared" si="29"/>
        <v/>
      </c>
      <c r="C347" s="8" t="str">
        <f t="shared" si="33"/>
        <v/>
      </c>
      <c r="D347" s="8" t="str">
        <f t="shared" si="34"/>
        <v/>
      </c>
      <c r="E347" s="8" t="str">
        <f t="shared" si="35"/>
        <v/>
      </c>
    </row>
    <row r="348" spans="1:5">
      <c r="A348" s="6" t="str">
        <f t="shared" si="28"/>
        <v/>
      </c>
      <c r="B348" s="8" t="str">
        <f t="shared" si="29"/>
        <v/>
      </c>
      <c r="C348" s="8" t="str">
        <f t="shared" ref="C348:C411" si="36">IF(B348="","",B348*$E$3/$E$6)</f>
        <v/>
      </c>
      <c r="D348" s="8" t="str">
        <f t="shared" ref="D348:D411" si="37">IF(C348="","",E348-C348)</f>
        <v/>
      </c>
      <c r="E348" s="8" t="str">
        <f t="shared" si="35"/>
        <v/>
      </c>
    </row>
    <row r="349" spans="1:5">
      <c r="A349" s="6" t="str">
        <f t="shared" ref="A349:A412" si="38">IF(OR(B348=0,B348=""),"",A348+1)</f>
        <v/>
      </c>
      <c r="B349" s="8" t="str">
        <f t="shared" ref="B349:B412" si="39">IF(B348="","",IF(AND(B348-D348=0,E348=0),"",B348-D348))</f>
        <v/>
      </c>
      <c r="C349" s="8" t="str">
        <f t="shared" si="36"/>
        <v/>
      </c>
      <c r="D349" s="8" t="str">
        <f t="shared" si="37"/>
        <v/>
      </c>
      <c r="E349" s="8" t="str">
        <f t="shared" ref="E349:E412" si="40">IF(B349="","",IF(B349+C349&gt;$E$9,$E$9,B349+C349))</f>
        <v/>
      </c>
    </row>
    <row r="350" spans="1:5">
      <c r="A350" s="6" t="str">
        <f t="shared" si="38"/>
        <v/>
      </c>
      <c r="B350" s="8" t="str">
        <f t="shared" si="39"/>
        <v/>
      </c>
      <c r="C350" s="8" t="str">
        <f t="shared" si="36"/>
        <v/>
      </c>
      <c r="D350" s="8" t="str">
        <f t="shared" si="37"/>
        <v/>
      </c>
      <c r="E350" s="8" t="str">
        <f t="shared" si="40"/>
        <v/>
      </c>
    </row>
    <row r="351" spans="1:5">
      <c r="A351" s="6" t="str">
        <f t="shared" si="38"/>
        <v/>
      </c>
      <c r="B351" s="8" t="str">
        <f t="shared" si="39"/>
        <v/>
      </c>
      <c r="C351" s="8" t="str">
        <f t="shared" si="36"/>
        <v/>
      </c>
      <c r="D351" s="8" t="str">
        <f t="shared" si="37"/>
        <v/>
      </c>
      <c r="E351" s="8" t="str">
        <f t="shared" si="40"/>
        <v/>
      </c>
    </row>
    <row r="352" spans="1:5">
      <c r="A352" s="6" t="str">
        <f t="shared" si="38"/>
        <v/>
      </c>
      <c r="B352" s="8" t="str">
        <f t="shared" si="39"/>
        <v/>
      </c>
      <c r="C352" s="8" t="str">
        <f t="shared" si="36"/>
        <v/>
      </c>
      <c r="D352" s="8" t="str">
        <f t="shared" si="37"/>
        <v/>
      </c>
      <c r="E352" s="8" t="str">
        <f t="shared" si="40"/>
        <v/>
      </c>
    </row>
    <row r="353" spans="1:5">
      <c r="A353" s="6" t="str">
        <f t="shared" si="38"/>
        <v/>
      </c>
      <c r="B353" s="8" t="str">
        <f t="shared" si="39"/>
        <v/>
      </c>
      <c r="C353" s="8" t="str">
        <f t="shared" si="36"/>
        <v/>
      </c>
      <c r="D353" s="8" t="str">
        <f t="shared" si="37"/>
        <v/>
      </c>
      <c r="E353" s="8" t="str">
        <f t="shared" si="40"/>
        <v/>
      </c>
    </row>
    <row r="354" spans="1:5">
      <c r="A354" s="6" t="str">
        <f t="shared" si="38"/>
        <v/>
      </c>
      <c r="B354" s="8" t="str">
        <f t="shared" si="39"/>
        <v/>
      </c>
      <c r="C354" s="8" t="str">
        <f t="shared" si="36"/>
        <v/>
      </c>
      <c r="D354" s="8" t="str">
        <f t="shared" si="37"/>
        <v/>
      </c>
      <c r="E354" s="8" t="str">
        <f t="shared" si="40"/>
        <v/>
      </c>
    </row>
    <row r="355" spans="1:5">
      <c r="A355" s="6" t="str">
        <f t="shared" si="38"/>
        <v/>
      </c>
      <c r="B355" s="8" t="str">
        <f t="shared" si="39"/>
        <v/>
      </c>
      <c r="C355" s="8" t="str">
        <f t="shared" si="36"/>
        <v/>
      </c>
      <c r="D355" s="8" t="str">
        <f t="shared" si="37"/>
        <v/>
      </c>
      <c r="E355" s="8" t="str">
        <f t="shared" si="40"/>
        <v/>
      </c>
    </row>
    <row r="356" spans="1:5">
      <c r="A356" s="6" t="str">
        <f t="shared" si="38"/>
        <v/>
      </c>
      <c r="B356" s="8" t="str">
        <f t="shared" si="39"/>
        <v/>
      </c>
      <c r="C356" s="8" t="str">
        <f t="shared" si="36"/>
        <v/>
      </c>
      <c r="D356" s="8" t="str">
        <f t="shared" si="37"/>
        <v/>
      </c>
      <c r="E356" s="8" t="str">
        <f t="shared" si="40"/>
        <v/>
      </c>
    </row>
    <row r="357" spans="1:5">
      <c r="A357" s="6" t="str">
        <f t="shared" si="38"/>
        <v/>
      </c>
      <c r="B357" s="8" t="str">
        <f t="shared" si="39"/>
        <v/>
      </c>
      <c r="C357" s="8" t="str">
        <f t="shared" si="36"/>
        <v/>
      </c>
      <c r="D357" s="8" t="str">
        <f t="shared" si="37"/>
        <v/>
      </c>
      <c r="E357" s="8" t="str">
        <f t="shared" si="40"/>
        <v/>
      </c>
    </row>
    <row r="358" spans="1:5">
      <c r="A358" s="6" t="str">
        <f t="shared" si="38"/>
        <v/>
      </c>
      <c r="B358" s="8" t="str">
        <f t="shared" si="39"/>
        <v/>
      </c>
      <c r="C358" s="8" t="str">
        <f t="shared" si="36"/>
        <v/>
      </c>
      <c r="D358" s="8" t="str">
        <f t="shared" si="37"/>
        <v/>
      </c>
      <c r="E358" s="8" t="str">
        <f t="shared" si="40"/>
        <v/>
      </c>
    </row>
    <row r="359" spans="1:5">
      <c r="A359" s="6" t="str">
        <f t="shared" si="38"/>
        <v/>
      </c>
      <c r="B359" s="8" t="str">
        <f t="shared" si="39"/>
        <v/>
      </c>
      <c r="C359" s="8" t="str">
        <f t="shared" si="36"/>
        <v/>
      </c>
      <c r="D359" s="8" t="str">
        <f t="shared" si="37"/>
        <v/>
      </c>
      <c r="E359" s="8" t="str">
        <f t="shared" si="40"/>
        <v/>
      </c>
    </row>
    <row r="360" spans="1:5">
      <c r="A360" s="6" t="str">
        <f t="shared" si="38"/>
        <v/>
      </c>
      <c r="B360" s="8" t="str">
        <f t="shared" si="39"/>
        <v/>
      </c>
      <c r="C360" s="8" t="str">
        <f t="shared" si="36"/>
        <v/>
      </c>
      <c r="D360" s="8" t="str">
        <f t="shared" si="37"/>
        <v/>
      </c>
      <c r="E360" s="8" t="str">
        <f t="shared" si="40"/>
        <v/>
      </c>
    </row>
    <row r="361" spans="1:5">
      <c r="A361" s="6" t="str">
        <f t="shared" si="38"/>
        <v/>
      </c>
      <c r="B361" s="8" t="str">
        <f t="shared" si="39"/>
        <v/>
      </c>
      <c r="C361" s="8" t="str">
        <f t="shared" si="36"/>
        <v/>
      </c>
      <c r="D361" s="8" t="str">
        <f t="shared" si="37"/>
        <v/>
      </c>
      <c r="E361" s="8" t="str">
        <f t="shared" si="40"/>
        <v/>
      </c>
    </row>
    <row r="362" spans="1:5">
      <c r="A362" s="6" t="str">
        <f t="shared" si="38"/>
        <v/>
      </c>
      <c r="B362" s="8" t="str">
        <f t="shared" si="39"/>
        <v/>
      </c>
      <c r="C362" s="8" t="str">
        <f t="shared" si="36"/>
        <v/>
      </c>
      <c r="D362" s="8" t="str">
        <f t="shared" si="37"/>
        <v/>
      </c>
      <c r="E362" s="8" t="str">
        <f t="shared" si="40"/>
        <v/>
      </c>
    </row>
    <row r="363" spans="1:5">
      <c r="A363" s="6" t="str">
        <f t="shared" si="38"/>
        <v/>
      </c>
      <c r="B363" s="8" t="str">
        <f t="shared" si="39"/>
        <v/>
      </c>
      <c r="C363" s="8" t="str">
        <f t="shared" si="36"/>
        <v/>
      </c>
      <c r="D363" s="8" t="str">
        <f t="shared" si="37"/>
        <v/>
      </c>
      <c r="E363" s="8" t="str">
        <f t="shared" si="40"/>
        <v/>
      </c>
    </row>
    <row r="364" spans="1:5">
      <c r="A364" s="6" t="str">
        <f t="shared" si="38"/>
        <v/>
      </c>
      <c r="B364" s="8" t="str">
        <f t="shared" si="39"/>
        <v/>
      </c>
      <c r="C364" s="8" t="str">
        <f t="shared" si="36"/>
        <v/>
      </c>
      <c r="D364" s="8" t="str">
        <f t="shared" si="37"/>
        <v/>
      </c>
      <c r="E364" s="8" t="str">
        <f t="shared" si="40"/>
        <v/>
      </c>
    </row>
    <row r="365" spans="1:5">
      <c r="A365" s="6" t="str">
        <f t="shared" si="38"/>
        <v/>
      </c>
      <c r="B365" s="8" t="str">
        <f t="shared" si="39"/>
        <v/>
      </c>
      <c r="C365" s="8" t="str">
        <f t="shared" si="36"/>
        <v/>
      </c>
      <c r="D365" s="8" t="str">
        <f t="shared" si="37"/>
        <v/>
      </c>
      <c r="E365" s="8" t="str">
        <f t="shared" si="40"/>
        <v/>
      </c>
    </row>
    <row r="366" spans="1:5">
      <c r="A366" s="6" t="str">
        <f t="shared" si="38"/>
        <v/>
      </c>
      <c r="B366" s="8" t="str">
        <f t="shared" si="39"/>
        <v/>
      </c>
      <c r="C366" s="8" t="str">
        <f t="shared" si="36"/>
        <v/>
      </c>
      <c r="D366" s="8" t="str">
        <f t="shared" si="37"/>
        <v/>
      </c>
      <c r="E366" s="8" t="str">
        <f t="shared" si="40"/>
        <v/>
      </c>
    </row>
    <row r="367" spans="1:5">
      <c r="A367" s="6" t="str">
        <f t="shared" si="38"/>
        <v/>
      </c>
      <c r="B367" s="8" t="str">
        <f t="shared" si="39"/>
        <v/>
      </c>
      <c r="C367" s="8" t="str">
        <f t="shared" si="36"/>
        <v/>
      </c>
      <c r="D367" s="8" t="str">
        <f t="shared" si="37"/>
        <v/>
      </c>
      <c r="E367" s="8" t="str">
        <f t="shared" si="40"/>
        <v/>
      </c>
    </row>
    <row r="368" spans="1:5">
      <c r="A368" s="6" t="str">
        <f t="shared" si="38"/>
        <v/>
      </c>
      <c r="B368" s="8" t="str">
        <f t="shared" si="39"/>
        <v/>
      </c>
      <c r="C368" s="8" t="str">
        <f t="shared" si="36"/>
        <v/>
      </c>
      <c r="D368" s="8" t="str">
        <f t="shared" si="37"/>
        <v/>
      </c>
      <c r="E368" s="8" t="str">
        <f t="shared" si="40"/>
        <v/>
      </c>
    </row>
    <row r="369" spans="1:5">
      <c r="A369" s="6" t="str">
        <f t="shared" si="38"/>
        <v/>
      </c>
      <c r="B369" s="8" t="str">
        <f t="shared" si="39"/>
        <v/>
      </c>
      <c r="C369" s="8" t="str">
        <f t="shared" si="36"/>
        <v/>
      </c>
      <c r="D369" s="8" t="str">
        <f t="shared" si="37"/>
        <v/>
      </c>
      <c r="E369" s="8" t="str">
        <f t="shared" si="40"/>
        <v/>
      </c>
    </row>
    <row r="370" spans="1:5">
      <c r="A370" s="6" t="str">
        <f t="shared" si="38"/>
        <v/>
      </c>
      <c r="B370" s="8" t="str">
        <f t="shared" si="39"/>
        <v/>
      </c>
      <c r="C370" s="8" t="str">
        <f t="shared" si="36"/>
        <v/>
      </c>
      <c r="D370" s="8" t="str">
        <f t="shared" si="37"/>
        <v/>
      </c>
      <c r="E370" s="8" t="str">
        <f t="shared" si="40"/>
        <v/>
      </c>
    </row>
    <row r="371" spans="1:5">
      <c r="A371" s="6" t="str">
        <f t="shared" si="38"/>
        <v/>
      </c>
      <c r="B371" s="8" t="str">
        <f t="shared" si="39"/>
        <v/>
      </c>
      <c r="C371" s="8" t="str">
        <f t="shared" si="36"/>
        <v/>
      </c>
      <c r="D371" s="8" t="str">
        <f t="shared" si="37"/>
        <v/>
      </c>
      <c r="E371" s="8" t="str">
        <f t="shared" si="40"/>
        <v/>
      </c>
    </row>
    <row r="372" spans="1:5">
      <c r="A372" s="6" t="str">
        <f t="shared" si="38"/>
        <v/>
      </c>
      <c r="B372" s="8" t="str">
        <f t="shared" si="39"/>
        <v/>
      </c>
      <c r="C372" s="8" t="str">
        <f t="shared" si="36"/>
        <v/>
      </c>
      <c r="D372" s="8" t="str">
        <f t="shared" si="37"/>
        <v/>
      </c>
      <c r="E372" s="8" t="str">
        <f t="shared" si="40"/>
        <v/>
      </c>
    </row>
    <row r="373" spans="1:5">
      <c r="A373" s="6" t="str">
        <f t="shared" si="38"/>
        <v/>
      </c>
      <c r="B373" s="8" t="str">
        <f t="shared" si="39"/>
        <v/>
      </c>
      <c r="C373" s="8" t="str">
        <f t="shared" si="36"/>
        <v/>
      </c>
      <c r="D373" s="8" t="str">
        <f t="shared" si="37"/>
        <v/>
      </c>
      <c r="E373" s="8" t="str">
        <f t="shared" si="40"/>
        <v/>
      </c>
    </row>
    <row r="374" spans="1:5">
      <c r="A374" s="6" t="str">
        <f t="shared" si="38"/>
        <v/>
      </c>
      <c r="B374" s="8" t="str">
        <f t="shared" si="39"/>
        <v/>
      </c>
      <c r="C374" s="8" t="str">
        <f t="shared" si="36"/>
        <v/>
      </c>
      <c r="D374" s="8" t="str">
        <f t="shared" si="37"/>
        <v/>
      </c>
      <c r="E374" s="8" t="str">
        <f t="shared" si="40"/>
        <v/>
      </c>
    </row>
    <row r="375" spans="1:5">
      <c r="A375" s="6" t="str">
        <f t="shared" si="38"/>
        <v/>
      </c>
      <c r="B375" s="8" t="str">
        <f t="shared" si="39"/>
        <v/>
      </c>
      <c r="C375" s="8" t="str">
        <f t="shared" si="36"/>
        <v/>
      </c>
      <c r="D375" s="8" t="str">
        <f t="shared" si="37"/>
        <v/>
      </c>
      <c r="E375" s="8" t="str">
        <f t="shared" si="40"/>
        <v/>
      </c>
    </row>
    <row r="376" spans="1:5">
      <c r="A376" s="6" t="str">
        <f t="shared" si="38"/>
        <v/>
      </c>
      <c r="B376" s="8" t="str">
        <f t="shared" si="39"/>
        <v/>
      </c>
      <c r="C376" s="8" t="str">
        <f t="shared" si="36"/>
        <v/>
      </c>
      <c r="D376" s="8" t="str">
        <f t="shared" si="37"/>
        <v/>
      </c>
      <c r="E376" s="8" t="str">
        <f t="shared" si="40"/>
        <v/>
      </c>
    </row>
    <row r="377" spans="1:5">
      <c r="A377" s="6" t="str">
        <f t="shared" si="38"/>
        <v/>
      </c>
      <c r="B377" s="8" t="str">
        <f t="shared" si="39"/>
        <v/>
      </c>
      <c r="C377" s="8" t="str">
        <f t="shared" si="36"/>
        <v/>
      </c>
      <c r="D377" s="8" t="str">
        <f t="shared" si="37"/>
        <v/>
      </c>
      <c r="E377" s="8" t="str">
        <f t="shared" si="40"/>
        <v/>
      </c>
    </row>
    <row r="378" spans="1:5">
      <c r="A378" s="6" t="str">
        <f t="shared" si="38"/>
        <v/>
      </c>
      <c r="B378" s="8" t="str">
        <f t="shared" si="39"/>
        <v/>
      </c>
      <c r="C378" s="8" t="str">
        <f t="shared" si="36"/>
        <v/>
      </c>
      <c r="D378" s="8" t="str">
        <f t="shared" si="37"/>
        <v/>
      </c>
      <c r="E378" s="8" t="str">
        <f t="shared" si="40"/>
        <v/>
      </c>
    </row>
    <row r="379" spans="1:5">
      <c r="A379" s="6" t="str">
        <f t="shared" si="38"/>
        <v/>
      </c>
      <c r="B379" s="8" t="str">
        <f t="shared" si="39"/>
        <v/>
      </c>
      <c r="C379" s="8" t="str">
        <f t="shared" si="36"/>
        <v/>
      </c>
      <c r="D379" s="8" t="str">
        <f t="shared" si="37"/>
        <v/>
      </c>
      <c r="E379" s="8" t="str">
        <f t="shared" si="40"/>
        <v/>
      </c>
    </row>
    <row r="380" spans="1:5">
      <c r="A380" s="6" t="str">
        <f t="shared" si="38"/>
        <v/>
      </c>
      <c r="B380" s="8" t="str">
        <f t="shared" si="39"/>
        <v/>
      </c>
      <c r="C380" s="8" t="str">
        <f t="shared" si="36"/>
        <v/>
      </c>
      <c r="D380" s="8" t="str">
        <f t="shared" si="37"/>
        <v/>
      </c>
      <c r="E380" s="8" t="str">
        <f t="shared" si="40"/>
        <v/>
      </c>
    </row>
    <row r="381" spans="1:5">
      <c r="A381" s="6" t="str">
        <f t="shared" si="38"/>
        <v/>
      </c>
      <c r="B381" s="8" t="str">
        <f t="shared" si="39"/>
        <v/>
      </c>
      <c r="C381" s="8" t="str">
        <f t="shared" si="36"/>
        <v/>
      </c>
      <c r="D381" s="8" t="str">
        <f t="shared" si="37"/>
        <v/>
      </c>
      <c r="E381" s="8" t="str">
        <f t="shared" si="40"/>
        <v/>
      </c>
    </row>
    <row r="382" spans="1:5">
      <c r="A382" s="6" t="str">
        <f t="shared" si="38"/>
        <v/>
      </c>
      <c r="B382" s="8" t="str">
        <f t="shared" si="39"/>
        <v/>
      </c>
      <c r="C382" s="8" t="str">
        <f t="shared" si="36"/>
        <v/>
      </c>
      <c r="D382" s="8" t="str">
        <f t="shared" si="37"/>
        <v/>
      </c>
      <c r="E382" s="8" t="str">
        <f t="shared" si="40"/>
        <v/>
      </c>
    </row>
    <row r="383" spans="1:5">
      <c r="A383" s="6" t="str">
        <f t="shared" si="38"/>
        <v/>
      </c>
      <c r="B383" s="8" t="str">
        <f t="shared" si="39"/>
        <v/>
      </c>
      <c r="C383" s="8" t="str">
        <f t="shared" si="36"/>
        <v/>
      </c>
      <c r="D383" s="8" t="str">
        <f t="shared" si="37"/>
        <v/>
      </c>
      <c r="E383" s="8" t="str">
        <f t="shared" si="40"/>
        <v/>
      </c>
    </row>
    <row r="384" spans="1:5">
      <c r="A384" s="6" t="str">
        <f t="shared" si="38"/>
        <v/>
      </c>
      <c r="B384" s="8" t="str">
        <f t="shared" si="39"/>
        <v/>
      </c>
      <c r="C384" s="8" t="str">
        <f t="shared" si="36"/>
        <v/>
      </c>
      <c r="D384" s="8" t="str">
        <f t="shared" si="37"/>
        <v/>
      </c>
      <c r="E384" s="8" t="str">
        <f t="shared" si="40"/>
        <v/>
      </c>
    </row>
    <row r="385" spans="1:5">
      <c r="A385" s="6" t="str">
        <f t="shared" si="38"/>
        <v/>
      </c>
      <c r="B385" s="8" t="str">
        <f t="shared" si="39"/>
        <v/>
      </c>
      <c r="C385" s="8" t="str">
        <f t="shared" si="36"/>
        <v/>
      </c>
      <c r="D385" s="8" t="str">
        <f t="shared" si="37"/>
        <v/>
      </c>
      <c r="E385" s="8" t="str">
        <f t="shared" si="40"/>
        <v/>
      </c>
    </row>
    <row r="386" spans="1:5">
      <c r="A386" s="6" t="str">
        <f t="shared" si="38"/>
        <v/>
      </c>
      <c r="B386" s="8" t="str">
        <f t="shared" si="39"/>
        <v/>
      </c>
      <c r="C386" s="8" t="str">
        <f t="shared" si="36"/>
        <v/>
      </c>
      <c r="D386" s="8" t="str">
        <f t="shared" si="37"/>
        <v/>
      </c>
      <c r="E386" s="8" t="str">
        <f t="shared" si="40"/>
        <v/>
      </c>
    </row>
    <row r="387" spans="1:5">
      <c r="A387" s="6" t="str">
        <f t="shared" si="38"/>
        <v/>
      </c>
      <c r="B387" s="8" t="str">
        <f t="shared" si="39"/>
        <v/>
      </c>
      <c r="C387" s="8" t="str">
        <f t="shared" si="36"/>
        <v/>
      </c>
      <c r="D387" s="8" t="str">
        <f t="shared" si="37"/>
        <v/>
      </c>
      <c r="E387" s="8" t="str">
        <f t="shared" si="40"/>
        <v/>
      </c>
    </row>
    <row r="388" spans="1:5">
      <c r="A388" s="6" t="str">
        <f t="shared" si="38"/>
        <v/>
      </c>
      <c r="B388" s="8" t="str">
        <f t="shared" si="39"/>
        <v/>
      </c>
      <c r="C388" s="8" t="str">
        <f t="shared" si="36"/>
        <v/>
      </c>
      <c r="D388" s="8" t="str">
        <f t="shared" si="37"/>
        <v/>
      </c>
      <c r="E388" s="8" t="str">
        <f t="shared" si="40"/>
        <v/>
      </c>
    </row>
    <row r="389" spans="1:5">
      <c r="A389" s="6" t="str">
        <f t="shared" si="38"/>
        <v/>
      </c>
      <c r="B389" s="8" t="str">
        <f t="shared" si="39"/>
        <v/>
      </c>
      <c r="C389" s="8" t="str">
        <f t="shared" si="36"/>
        <v/>
      </c>
      <c r="D389" s="8" t="str">
        <f t="shared" si="37"/>
        <v/>
      </c>
      <c r="E389" s="8" t="str">
        <f t="shared" si="40"/>
        <v/>
      </c>
    </row>
    <row r="390" spans="1:5">
      <c r="A390" s="6" t="str">
        <f t="shared" si="38"/>
        <v/>
      </c>
      <c r="B390" s="8" t="str">
        <f t="shared" si="39"/>
        <v/>
      </c>
      <c r="C390" s="8" t="str">
        <f t="shared" si="36"/>
        <v/>
      </c>
      <c r="D390" s="8" t="str">
        <f t="shared" si="37"/>
        <v/>
      </c>
      <c r="E390" s="8" t="str">
        <f t="shared" si="40"/>
        <v/>
      </c>
    </row>
    <row r="391" spans="1:5">
      <c r="A391" s="6" t="str">
        <f t="shared" si="38"/>
        <v/>
      </c>
      <c r="B391" s="8" t="str">
        <f t="shared" si="39"/>
        <v/>
      </c>
      <c r="C391" s="8" t="str">
        <f t="shared" si="36"/>
        <v/>
      </c>
      <c r="D391" s="8" t="str">
        <f t="shared" si="37"/>
        <v/>
      </c>
      <c r="E391" s="8" t="str">
        <f t="shared" si="40"/>
        <v/>
      </c>
    </row>
    <row r="392" spans="1:5">
      <c r="A392" s="6" t="str">
        <f t="shared" si="38"/>
        <v/>
      </c>
      <c r="B392" s="8" t="str">
        <f t="shared" si="39"/>
        <v/>
      </c>
      <c r="C392" s="8" t="str">
        <f t="shared" si="36"/>
        <v/>
      </c>
      <c r="D392" s="8" t="str">
        <f t="shared" si="37"/>
        <v/>
      </c>
      <c r="E392" s="8" t="str">
        <f t="shared" si="40"/>
        <v/>
      </c>
    </row>
    <row r="393" spans="1:5">
      <c r="A393" s="6" t="str">
        <f t="shared" si="38"/>
        <v/>
      </c>
      <c r="B393" s="8" t="str">
        <f t="shared" si="39"/>
        <v/>
      </c>
      <c r="C393" s="8" t="str">
        <f t="shared" si="36"/>
        <v/>
      </c>
      <c r="D393" s="8" t="str">
        <f t="shared" si="37"/>
        <v/>
      </c>
      <c r="E393" s="8" t="str">
        <f t="shared" si="40"/>
        <v/>
      </c>
    </row>
    <row r="394" spans="1:5">
      <c r="A394" s="6" t="str">
        <f t="shared" si="38"/>
        <v/>
      </c>
      <c r="B394" s="8" t="str">
        <f t="shared" si="39"/>
        <v/>
      </c>
      <c r="C394" s="8" t="str">
        <f t="shared" si="36"/>
        <v/>
      </c>
      <c r="D394" s="8" t="str">
        <f t="shared" si="37"/>
        <v/>
      </c>
      <c r="E394" s="8" t="str">
        <f t="shared" si="40"/>
        <v/>
      </c>
    </row>
    <row r="395" spans="1:5">
      <c r="A395" s="6" t="str">
        <f t="shared" si="38"/>
        <v/>
      </c>
      <c r="B395" s="8" t="str">
        <f t="shared" si="39"/>
        <v/>
      </c>
      <c r="C395" s="8" t="str">
        <f t="shared" si="36"/>
        <v/>
      </c>
      <c r="D395" s="8" t="str">
        <f t="shared" si="37"/>
        <v/>
      </c>
      <c r="E395" s="8" t="str">
        <f t="shared" si="40"/>
        <v/>
      </c>
    </row>
    <row r="396" spans="1:5">
      <c r="A396" s="6" t="str">
        <f t="shared" si="38"/>
        <v/>
      </c>
      <c r="B396" s="8" t="str">
        <f t="shared" si="39"/>
        <v/>
      </c>
      <c r="C396" s="8" t="str">
        <f t="shared" si="36"/>
        <v/>
      </c>
      <c r="D396" s="8" t="str">
        <f t="shared" si="37"/>
        <v/>
      </c>
      <c r="E396" s="8" t="str">
        <f t="shared" si="40"/>
        <v/>
      </c>
    </row>
    <row r="397" spans="1:5">
      <c r="A397" s="6" t="str">
        <f t="shared" si="38"/>
        <v/>
      </c>
      <c r="B397" s="8" t="str">
        <f t="shared" si="39"/>
        <v/>
      </c>
      <c r="C397" s="8" t="str">
        <f t="shared" si="36"/>
        <v/>
      </c>
      <c r="D397" s="8" t="str">
        <f t="shared" si="37"/>
        <v/>
      </c>
      <c r="E397" s="8" t="str">
        <f t="shared" si="40"/>
        <v/>
      </c>
    </row>
    <row r="398" spans="1:5">
      <c r="A398" s="6" t="str">
        <f t="shared" si="38"/>
        <v/>
      </c>
      <c r="B398" s="8" t="str">
        <f t="shared" si="39"/>
        <v/>
      </c>
      <c r="C398" s="8" t="str">
        <f t="shared" si="36"/>
        <v/>
      </c>
      <c r="D398" s="8" t="str">
        <f t="shared" si="37"/>
        <v/>
      </c>
      <c r="E398" s="8" t="str">
        <f t="shared" si="40"/>
        <v/>
      </c>
    </row>
    <row r="399" spans="1:5">
      <c r="A399" s="6" t="str">
        <f t="shared" si="38"/>
        <v/>
      </c>
      <c r="B399" s="8" t="str">
        <f t="shared" si="39"/>
        <v/>
      </c>
      <c r="C399" s="8" t="str">
        <f t="shared" si="36"/>
        <v/>
      </c>
      <c r="D399" s="8" t="str">
        <f t="shared" si="37"/>
        <v/>
      </c>
      <c r="E399" s="8" t="str">
        <f t="shared" si="40"/>
        <v/>
      </c>
    </row>
    <row r="400" spans="1:5">
      <c r="A400" s="6" t="str">
        <f t="shared" si="38"/>
        <v/>
      </c>
      <c r="B400" s="8" t="str">
        <f t="shared" si="39"/>
        <v/>
      </c>
      <c r="C400" s="8" t="str">
        <f t="shared" si="36"/>
        <v/>
      </c>
      <c r="D400" s="8" t="str">
        <f t="shared" si="37"/>
        <v/>
      </c>
      <c r="E400" s="8" t="str">
        <f t="shared" si="40"/>
        <v/>
      </c>
    </row>
    <row r="401" spans="1:5">
      <c r="A401" s="6" t="str">
        <f t="shared" si="38"/>
        <v/>
      </c>
      <c r="B401" s="8" t="str">
        <f t="shared" si="39"/>
        <v/>
      </c>
      <c r="C401" s="8" t="str">
        <f t="shared" si="36"/>
        <v/>
      </c>
      <c r="D401" s="8" t="str">
        <f t="shared" si="37"/>
        <v/>
      </c>
      <c r="E401" s="8" t="str">
        <f t="shared" si="40"/>
        <v/>
      </c>
    </row>
    <row r="402" spans="1:5">
      <c r="A402" s="6" t="str">
        <f t="shared" si="38"/>
        <v/>
      </c>
      <c r="B402" s="8" t="str">
        <f t="shared" si="39"/>
        <v/>
      </c>
      <c r="C402" s="8" t="str">
        <f t="shared" si="36"/>
        <v/>
      </c>
      <c r="D402" s="8" t="str">
        <f t="shared" si="37"/>
        <v/>
      </c>
      <c r="E402" s="8" t="str">
        <f t="shared" si="40"/>
        <v/>
      </c>
    </row>
    <row r="403" spans="1:5">
      <c r="A403" s="6" t="str">
        <f t="shared" si="38"/>
        <v/>
      </c>
      <c r="B403" s="8" t="str">
        <f t="shared" si="39"/>
        <v/>
      </c>
      <c r="C403" s="8" t="str">
        <f t="shared" si="36"/>
        <v/>
      </c>
      <c r="D403" s="8" t="str">
        <f t="shared" si="37"/>
        <v/>
      </c>
      <c r="E403" s="8" t="str">
        <f t="shared" si="40"/>
        <v/>
      </c>
    </row>
    <row r="404" spans="1:5">
      <c r="A404" s="6" t="str">
        <f t="shared" si="38"/>
        <v/>
      </c>
      <c r="B404" s="8" t="str">
        <f t="shared" si="39"/>
        <v/>
      </c>
      <c r="C404" s="8" t="str">
        <f t="shared" si="36"/>
        <v/>
      </c>
      <c r="D404" s="8" t="str">
        <f t="shared" si="37"/>
        <v/>
      </c>
      <c r="E404" s="8" t="str">
        <f t="shared" si="40"/>
        <v/>
      </c>
    </row>
    <row r="405" spans="1:5">
      <c r="A405" s="6" t="str">
        <f t="shared" si="38"/>
        <v/>
      </c>
      <c r="B405" s="8" t="str">
        <f t="shared" si="39"/>
        <v/>
      </c>
      <c r="C405" s="8" t="str">
        <f t="shared" si="36"/>
        <v/>
      </c>
      <c r="D405" s="8" t="str">
        <f t="shared" si="37"/>
        <v/>
      </c>
      <c r="E405" s="8" t="str">
        <f t="shared" si="40"/>
        <v/>
      </c>
    </row>
    <row r="406" spans="1:5">
      <c r="A406" s="6" t="str">
        <f t="shared" si="38"/>
        <v/>
      </c>
      <c r="B406" s="8" t="str">
        <f t="shared" si="39"/>
        <v/>
      </c>
      <c r="C406" s="8" t="str">
        <f t="shared" si="36"/>
        <v/>
      </c>
      <c r="D406" s="8" t="str">
        <f t="shared" si="37"/>
        <v/>
      </c>
      <c r="E406" s="8" t="str">
        <f t="shared" si="40"/>
        <v/>
      </c>
    </row>
    <row r="407" spans="1:5">
      <c r="A407" s="6" t="str">
        <f t="shared" si="38"/>
        <v/>
      </c>
      <c r="B407" s="8" t="str">
        <f t="shared" si="39"/>
        <v/>
      </c>
      <c r="C407" s="8" t="str">
        <f t="shared" si="36"/>
        <v/>
      </c>
      <c r="D407" s="8" t="str">
        <f t="shared" si="37"/>
        <v/>
      </c>
      <c r="E407" s="8" t="str">
        <f t="shared" si="40"/>
        <v/>
      </c>
    </row>
    <row r="408" spans="1:5">
      <c r="A408" s="6" t="str">
        <f t="shared" si="38"/>
        <v/>
      </c>
      <c r="B408" s="8" t="str">
        <f t="shared" si="39"/>
        <v/>
      </c>
      <c r="C408" s="8" t="str">
        <f t="shared" si="36"/>
        <v/>
      </c>
      <c r="D408" s="8" t="str">
        <f t="shared" si="37"/>
        <v/>
      </c>
      <c r="E408" s="8" t="str">
        <f t="shared" si="40"/>
        <v/>
      </c>
    </row>
    <row r="409" spans="1:5">
      <c r="A409" s="6" t="str">
        <f t="shared" si="38"/>
        <v/>
      </c>
      <c r="B409" s="8" t="str">
        <f t="shared" si="39"/>
        <v/>
      </c>
      <c r="C409" s="8" t="str">
        <f t="shared" si="36"/>
        <v/>
      </c>
      <c r="D409" s="8" t="str">
        <f t="shared" si="37"/>
        <v/>
      </c>
      <c r="E409" s="8" t="str">
        <f t="shared" si="40"/>
        <v/>
      </c>
    </row>
    <row r="410" spans="1:5">
      <c r="A410" s="6" t="str">
        <f t="shared" si="38"/>
        <v/>
      </c>
      <c r="B410" s="8" t="str">
        <f t="shared" si="39"/>
        <v/>
      </c>
      <c r="C410" s="8" t="str">
        <f t="shared" si="36"/>
        <v/>
      </c>
      <c r="D410" s="8" t="str">
        <f t="shared" si="37"/>
        <v/>
      </c>
      <c r="E410" s="8" t="str">
        <f t="shared" si="40"/>
        <v/>
      </c>
    </row>
    <row r="411" spans="1:5">
      <c r="A411" s="6" t="str">
        <f t="shared" si="38"/>
        <v/>
      </c>
      <c r="B411" s="8" t="str">
        <f t="shared" si="39"/>
        <v/>
      </c>
      <c r="C411" s="8" t="str">
        <f t="shared" si="36"/>
        <v/>
      </c>
      <c r="D411" s="8" t="str">
        <f t="shared" si="37"/>
        <v/>
      </c>
      <c r="E411" s="8" t="str">
        <f t="shared" si="40"/>
        <v/>
      </c>
    </row>
    <row r="412" spans="1:5">
      <c r="A412" s="6" t="str">
        <f t="shared" si="38"/>
        <v/>
      </c>
      <c r="B412" s="8" t="str">
        <f t="shared" si="39"/>
        <v/>
      </c>
      <c r="C412" s="8" t="str">
        <f t="shared" ref="C412:C475" si="41">IF(B412="","",B412*$E$3/$E$6)</f>
        <v/>
      </c>
      <c r="D412" s="8" t="str">
        <f t="shared" ref="D412:D475" si="42">IF(C412="","",E412-C412)</f>
        <v/>
      </c>
      <c r="E412" s="8" t="str">
        <f t="shared" si="40"/>
        <v/>
      </c>
    </row>
    <row r="413" spans="1:5">
      <c r="A413" s="6" t="str">
        <f t="shared" ref="A413:A476" si="43">IF(OR(B412=0,B412=""),"",A412+1)</f>
        <v/>
      </c>
      <c r="B413" s="8" t="str">
        <f t="shared" ref="B413:B476" si="44">IF(B412="","",IF(AND(B412-D412=0,E412=0),"",B412-D412))</f>
        <v/>
      </c>
      <c r="C413" s="8" t="str">
        <f t="shared" si="41"/>
        <v/>
      </c>
      <c r="D413" s="8" t="str">
        <f t="shared" si="42"/>
        <v/>
      </c>
      <c r="E413" s="8" t="str">
        <f t="shared" ref="E413:E476" si="45">IF(B413="","",IF(B413+C413&gt;$E$9,$E$9,B413+C413))</f>
        <v/>
      </c>
    </row>
    <row r="414" spans="1:5">
      <c r="A414" s="6" t="str">
        <f t="shared" si="43"/>
        <v/>
      </c>
      <c r="B414" s="8" t="str">
        <f t="shared" si="44"/>
        <v/>
      </c>
      <c r="C414" s="8" t="str">
        <f t="shared" si="41"/>
        <v/>
      </c>
      <c r="D414" s="8" t="str">
        <f t="shared" si="42"/>
        <v/>
      </c>
      <c r="E414" s="8" t="str">
        <f t="shared" si="45"/>
        <v/>
      </c>
    </row>
    <row r="415" spans="1:5">
      <c r="A415" s="6" t="str">
        <f t="shared" si="43"/>
        <v/>
      </c>
      <c r="B415" s="8" t="str">
        <f t="shared" si="44"/>
        <v/>
      </c>
      <c r="C415" s="8" t="str">
        <f t="shared" si="41"/>
        <v/>
      </c>
      <c r="D415" s="8" t="str">
        <f t="shared" si="42"/>
        <v/>
      </c>
      <c r="E415" s="8" t="str">
        <f t="shared" si="45"/>
        <v/>
      </c>
    </row>
    <row r="416" spans="1:5">
      <c r="A416" s="6" t="str">
        <f t="shared" si="43"/>
        <v/>
      </c>
      <c r="B416" s="8" t="str">
        <f t="shared" si="44"/>
        <v/>
      </c>
      <c r="C416" s="8" t="str">
        <f t="shared" si="41"/>
        <v/>
      </c>
      <c r="D416" s="8" t="str">
        <f t="shared" si="42"/>
        <v/>
      </c>
      <c r="E416" s="8" t="str">
        <f t="shared" si="45"/>
        <v/>
      </c>
    </row>
    <row r="417" spans="1:5">
      <c r="A417" s="6" t="str">
        <f t="shared" si="43"/>
        <v/>
      </c>
      <c r="B417" s="8" t="str">
        <f t="shared" si="44"/>
        <v/>
      </c>
      <c r="C417" s="8" t="str">
        <f t="shared" si="41"/>
        <v/>
      </c>
      <c r="D417" s="8" t="str">
        <f t="shared" si="42"/>
        <v/>
      </c>
      <c r="E417" s="8" t="str">
        <f t="shared" si="45"/>
        <v/>
      </c>
    </row>
    <row r="418" spans="1:5">
      <c r="A418" s="6" t="str">
        <f t="shared" si="43"/>
        <v/>
      </c>
      <c r="B418" s="8" t="str">
        <f t="shared" si="44"/>
        <v/>
      </c>
      <c r="C418" s="8" t="str">
        <f t="shared" si="41"/>
        <v/>
      </c>
      <c r="D418" s="8" t="str">
        <f t="shared" si="42"/>
        <v/>
      </c>
      <c r="E418" s="8" t="str">
        <f t="shared" si="45"/>
        <v/>
      </c>
    </row>
    <row r="419" spans="1:5">
      <c r="A419" s="6" t="str">
        <f t="shared" si="43"/>
        <v/>
      </c>
      <c r="B419" s="8" t="str">
        <f t="shared" si="44"/>
        <v/>
      </c>
      <c r="C419" s="8" t="str">
        <f t="shared" si="41"/>
        <v/>
      </c>
      <c r="D419" s="8" t="str">
        <f t="shared" si="42"/>
        <v/>
      </c>
      <c r="E419" s="8" t="str">
        <f t="shared" si="45"/>
        <v/>
      </c>
    </row>
    <row r="420" spans="1:5">
      <c r="A420" s="6" t="str">
        <f t="shared" si="43"/>
        <v/>
      </c>
      <c r="B420" s="8" t="str">
        <f t="shared" si="44"/>
        <v/>
      </c>
      <c r="C420" s="8" t="str">
        <f t="shared" si="41"/>
        <v/>
      </c>
      <c r="D420" s="8" t="str">
        <f t="shared" si="42"/>
        <v/>
      </c>
      <c r="E420" s="8" t="str">
        <f t="shared" si="45"/>
        <v/>
      </c>
    </row>
    <row r="421" spans="1:5">
      <c r="A421" s="6" t="str">
        <f t="shared" si="43"/>
        <v/>
      </c>
      <c r="B421" s="8" t="str">
        <f t="shared" si="44"/>
        <v/>
      </c>
      <c r="C421" s="8" t="str">
        <f t="shared" si="41"/>
        <v/>
      </c>
      <c r="D421" s="8" t="str">
        <f t="shared" si="42"/>
        <v/>
      </c>
      <c r="E421" s="8" t="str">
        <f t="shared" si="45"/>
        <v/>
      </c>
    </row>
    <row r="422" spans="1:5">
      <c r="A422" s="6" t="str">
        <f t="shared" si="43"/>
        <v/>
      </c>
      <c r="B422" s="8" t="str">
        <f t="shared" si="44"/>
        <v/>
      </c>
      <c r="C422" s="8" t="str">
        <f t="shared" si="41"/>
        <v/>
      </c>
      <c r="D422" s="8" t="str">
        <f t="shared" si="42"/>
        <v/>
      </c>
      <c r="E422" s="8" t="str">
        <f t="shared" si="45"/>
        <v/>
      </c>
    </row>
    <row r="423" spans="1:5">
      <c r="A423" s="6" t="str">
        <f t="shared" si="43"/>
        <v/>
      </c>
      <c r="B423" s="8" t="str">
        <f t="shared" si="44"/>
        <v/>
      </c>
      <c r="C423" s="8" t="str">
        <f t="shared" si="41"/>
        <v/>
      </c>
      <c r="D423" s="8" t="str">
        <f t="shared" si="42"/>
        <v/>
      </c>
      <c r="E423" s="8" t="str">
        <f t="shared" si="45"/>
        <v/>
      </c>
    </row>
    <row r="424" spans="1:5">
      <c r="A424" s="6" t="str">
        <f t="shared" si="43"/>
        <v/>
      </c>
      <c r="B424" s="8" t="str">
        <f t="shared" si="44"/>
        <v/>
      </c>
      <c r="C424" s="8" t="str">
        <f t="shared" si="41"/>
        <v/>
      </c>
      <c r="D424" s="8" t="str">
        <f t="shared" si="42"/>
        <v/>
      </c>
      <c r="E424" s="8" t="str">
        <f t="shared" si="45"/>
        <v/>
      </c>
    </row>
    <row r="425" spans="1:5">
      <c r="A425" s="6" t="str">
        <f t="shared" si="43"/>
        <v/>
      </c>
      <c r="B425" s="8" t="str">
        <f t="shared" si="44"/>
        <v/>
      </c>
      <c r="C425" s="8" t="str">
        <f t="shared" si="41"/>
        <v/>
      </c>
      <c r="D425" s="8" t="str">
        <f t="shared" si="42"/>
        <v/>
      </c>
      <c r="E425" s="8" t="str">
        <f t="shared" si="45"/>
        <v/>
      </c>
    </row>
    <row r="426" spans="1:5">
      <c r="A426" s="6" t="str">
        <f t="shared" si="43"/>
        <v/>
      </c>
      <c r="B426" s="8" t="str">
        <f t="shared" si="44"/>
        <v/>
      </c>
      <c r="C426" s="8" t="str">
        <f t="shared" si="41"/>
        <v/>
      </c>
      <c r="D426" s="8" t="str">
        <f t="shared" si="42"/>
        <v/>
      </c>
      <c r="E426" s="8" t="str">
        <f t="shared" si="45"/>
        <v/>
      </c>
    </row>
    <row r="427" spans="1:5">
      <c r="A427" s="6" t="str">
        <f t="shared" si="43"/>
        <v/>
      </c>
      <c r="B427" s="8" t="str">
        <f t="shared" si="44"/>
        <v/>
      </c>
      <c r="C427" s="8" t="str">
        <f t="shared" si="41"/>
        <v/>
      </c>
      <c r="D427" s="8" t="str">
        <f t="shared" si="42"/>
        <v/>
      </c>
      <c r="E427" s="8" t="str">
        <f t="shared" si="45"/>
        <v/>
      </c>
    </row>
    <row r="428" spans="1:5">
      <c r="A428" s="6" t="str">
        <f t="shared" si="43"/>
        <v/>
      </c>
      <c r="B428" s="8" t="str">
        <f t="shared" si="44"/>
        <v/>
      </c>
      <c r="C428" s="8" t="str">
        <f t="shared" si="41"/>
        <v/>
      </c>
      <c r="D428" s="8" t="str">
        <f t="shared" si="42"/>
        <v/>
      </c>
      <c r="E428" s="8" t="str">
        <f t="shared" si="45"/>
        <v/>
      </c>
    </row>
    <row r="429" spans="1:5">
      <c r="A429" s="6" t="str">
        <f t="shared" si="43"/>
        <v/>
      </c>
      <c r="B429" s="8" t="str">
        <f t="shared" si="44"/>
        <v/>
      </c>
      <c r="C429" s="8" t="str">
        <f t="shared" si="41"/>
        <v/>
      </c>
      <c r="D429" s="8" t="str">
        <f t="shared" si="42"/>
        <v/>
      </c>
      <c r="E429" s="8" t="str">
        <f t="shared" si="45"/>
        <v/>
      </c>
    </row>
    <row r="430" spans="1:5">
      <c r="A430" s="6" t="str">
        <f t="shared" si="43"/>
        <v/>
      </c>
      <c r="B430" s="8" t="str">
        <f t="shared" si="44"/>
        <v/>
      </c>
      <c r="C430" s="8" t="str">
        <f t="shared" si="41"/>
        <v/>
      </c>
      <c r="D430" s="8" t="str">
        <f t="shared" si="42"/>
        <v/>
      </c>
      <c r="E430" s="8" t="str">
        <f t="shared" si="45"/>
        <v/>
      </c>
    </row>
    <row r="431" spans="1:5">
      <c r="A431" s="6" t="str">
        <f t="shared" si="43"/>
        <v/>
      </c>
      <c r="B431" s="8" t="str">
        <f t="shared" si="44"/>
        <v/>
      </c>
      <c r="C431" s="8" t="str">
        <f t="shared" si="41"/>
        <v/>
      </c>
      <c r="D431" s="8" t="str">
        <f t="shared" si="42"/>
        <v/>
      </c>
      <c r="E431" s="8" t="str">
        <f t="shared" si="45"/>
        <v/>
      </c>
    </row>
    <row r="432" spans="1:5">
      <c r="A432" s="6" t="str">
        <f t="shared" si="43"/>
        <v/>
      </c>
      <c r="B432" s="8" t="str">
        <f t="shared" si="44"/>
        <v/>
      </c>
      <c r="C432" s="8" t="str">
        <f t="shared" si="41"/>
        <v/>
      </c>
      <c r="D432" s="8" t="str">
        <f t="shared" si="42"/>
        <v/>
      </c>
      <c r="E432" s="8" t="str">
        <f t="shared" si="45"/>
        <v/>
      </c>
    </row>
    <row r="433" spans="1:5">
      <c r="A433" s="6" t="str">
        <f t="shared" si="43"/>
        <v/>
      </c>
      <c r="B433" s="8" t="str">
        <f t="shared" si="44"/>
        <v/>
      </c>
      <c r="C433" s="8" t="str">
        <f t="shared" si="41"/>
        <v/>
      </c>
      <c r="D433" s="8" t="str">
        <f t="shared" si="42"/>
        <v/>
      </c>
      <c r="E433" s="8" t="str">
        <f t="shared" si="45"/>
        <v/>
      </c>
    </row>
    <row r="434" spans="1:5">
      <c r="A434" s="6" t="str">
        <f t="shared" si="43"/>
        <v/>
      </c>
      <c r="B434" s="8" t="str">
        <f t="shared" si="44"/>
        <v/>
      </c>
      <c r="C434" s="8" t="str">
        <f t="shared" si="41"/>
        <v/>
      </c>
      <c r="D434" s="8" t="str">
        <f t="shared" si="42"/>
        <v/>
      </c>
      <c r="E434" s="8" t="str">
        <f t="shared" si="45"/>
        <v/>
      </c>
    </row>
    <row r="435" spans="1:5">
      <c r="A435" s="6" t="str">
        <f t="shared" si="43"/>
        <v/>
      </c>
      <c r="B435" s="8" t="str">
        <f t="shared" si="44"/>
        <v/>
      </c>
      <c r="C435" s="8" t="str">
        <f t="shared" si="41"/>
        <v/>
      </c>
      <c r="D435" s="8" t="str">
        <f t="shared" si="42"/>
        <v/>
      </c>
      <c r="E435" s="8" t="str">
        <f t="shared" si="45"/>
        <v/>
      </c>
    </row>
    <row r="436" spans="1:5">
      <c r="A436" s="6" t="str">
        <f t="shared" si="43"/>
        <v/>
      </c>
      <c r="B436" s="8" t="str">
        <f t="shared" si="44"/>
        <v/>
      </c>
      <c r="C436" s="8" t="str">
        <f t="shared" si="41"/>
        <v/>
      </c>
      <c r="D436" s="8" t="str">
        <f t="shared" si="42"/>
        <v/>
      </c>
      <c r="E436" s="8" t="str">
        <f t="shared" si="45"/>
        <v/>
      </c>
    </row>
    <row r="437" spans="1:5">
      <c r="A437" s="6" t="str">
        <f t="shared" si="43"/>
        <v/>
      </c>
      <c r="B437" s="8" t="str">
        <f t="shared" si="44"/>
        <v/>
      </c>
      <c r="C437" s="8" t="str">
        <f t="shared" si="41"/>
        <v/>
      </c>
      <c r="D437" s="8" t="str">
        <f t="shared" si="42"/>
        <v/>
      </c>
      <c r="E437" s="8" t="str">
        <f t="shared" si="45"/>
        <v/>
      </c>
    </row>
    <row r="438" spans="1:5">
      <c r="A438" s="6" t="str">
        <f t="shared" si="43"/>
        <v/>
      </c>
      <c r="B438" s="8" t="str">
        <f t="shared" si="44"/>
        <v/>
      </c>
      <c r="C438" s="8" t="str">
        <f t="shared" si="41"/>
        <v/>
      </c>
      <c r="D438" s="8" t="str">
        <f t="shared" si="42"/>
        <v/>
      </c>
      <c r="E438" s="8" t="str">
        <f t="shared" si="45"/>
        <v/>
      </c>
    </row>
    <row r="439" spans="1:5">
      <c r="A439" s="6" t="str">
        <f t="shared" si="43"/>
        <v/>
      </c>
      <c r="B439" s="8" t="str">
        <f t="shared" si="44"/>
        <v/>
      </c>
      <c r="C439" s="8" t="str">
        <f t="shared" si="41"/>
        <v/>
      </c>
      <c r="D439" s="8" t="str">
        <f t="shared" si="42"/>
        <v/>
      </c>
      <c r="E439" s="8" t="str">
        <f t="shared" si="45"/>
        <v/>
      </c>
    </row>
    <row r="440" spans="1:5">
      <c r="A440" s="6" t="str">
        <f t="shared" si="43"/>
        <v/>
      </c>
      <c r="B440" s="8" t="str">
        <f t="shared" si="44"/>
        <v/>
      </c>
      <c r="C440" s="8" t="str">
        <f t="shared" si="41"/>
        <v/>
      </c>
      <c r="D440" s="8" t="str">
        <f t="shared" si="42"/>
        <v/>
      </c>
      <c r="E440" s="8" t="str">
        <f t="shared" si="45"/>
        <v/>
      </c>
    </row>
    <row r="441" spans="1:5">
      <c r="A441" s="6" t="str">
        <f t="shared" si="43"/>
        <v/>
      </c>
      <c r="B441" s="8" t="str">
        <f t="shared" si="44"/>
        <v/>
      </c>
      <c r="C441" s="8" t="str">
        <f t="shared" si="41"/>
        <v/>
      </c>
      <c r="D441" s="8" t="str">
        <f t="shared" si="42"/>
        <v/>
      </c>
      <c r="E441" s="8" t="str">
        <f t="shared" si="45"/>
        <v/>
      </c>
    </row>
    <row r="442" spans="1:5">
      <c r="A442" s="6" t="str">
        <f t="shared" si="43"/>
        <v/>
      </c>
      <c r="B442" s="8" t="str">
        <f t="shared" si="44"/>
        <v/>
      </c>
      <c r="C442" s="8" t="str">
        <f t="shared" si="41"/>
        <v/>
      </c>
      <c r="D442" s="8" t="str">
        <f t="shared" si="42"/>
        <v/>
      </c>
      <c r="E442" s="8" t="str">
        <f t="shared" si="45"/>
        <v/>
      </c>
    </row>
    <row r="443" spans="1:5">
      <c r="A443" s="6" t="str">
        <f t="shared" si="43"/>
        <v/>
      </c>
      <c r="B443" s="8" t="str">
        <f t="shared" si="44"/>
        <v/>
      </c>
      <c r="C443" s="8" t="str">
        <f t="shared" si="41"/>
        <v/>
      </c>
      <c r="D443" s="8" t="str">
        <f t="shared" si="42"/>
        <v/>
      </c>
      <c r="E443" s="8" t="str">
        <f t="shared" si="45"/>
        <v/>
      </c>
    </row>
    <row r="444" spans="1:5">
      <c r="A444" s="6" t="str">
        <f t="shared" si="43"/>
        <v/>
      </c>
      <c r="B444" s="8" t="str">
        <f t="shared" si="44"/>
        <v/>
      </c>
      <c r="C444" s="8" t="str">
        <f t="shared" si="41"/>
        <v/>
      </c>
      <c r="D444" s="8" t="str">
        <f t="shared" si="42"/>
        <v/>
      </c>
      <c r="E444" s="8" t="str">
        <f t="shared" si="45"/>
        <v/>
      </c>
    </row>
    <row r="445" spans="1:5">
      <c r="A445" s="6" t="str">
        <f t="shared" si="43"/>
        <v/>
      </c>
      <c r="B445" s="8" t="str">
        <f t="shared" si="44"/>
        <v/>
      </c>
      <c r="C445" s="8" t="str">
        <f t="shared" si="41"/>
        <v/>
      </c>
      <c r="D445" s="8" t="str">
        <f t="shared" si="42"/>
        <v/>
      </c>
      <c r="E445" s="8" t="str">
        <f t="shared" si="45"/>
        <v/>
      </c>
    </row>
    <row r="446" spans="1:5">
      <c r="A446" s="6" t="str">
        <f t="shared" si="43"/>
        <v/>
      </c>
      <c r="B446" s="8" t="str">
        <f t="shared" si="44"/>
        <v/>
      </c>
      <c r="C446" s="8" t="str">
        <f t="shared" si="41"/>
        <v/>
      </c>
      <c r="D446" s="8" t="str">
        <f t="shared" si="42"/>
        <v/>
      </c>
      <c r="E446" s="8" t="str">
        <f t="shared" si="45"/>
        <v/>
      </c>
    </row>
    <row r="447" spans="1:5">
      <c r="A447" s="6" t="str">
        <f t="shared" si="43"/>
        <v/>
      </c>
      <c r="B447" s="8" t="str">
        <f t="shared" si="44"/>
        <v/>
      </c>
      <c r="C447" s="8" t="str">
        <f t="shared" si="41"/>
        <v/>
      </c>
      <c r="D447" s="8" t="str">
        <f t="shared" si="42"/>
        <v/>
      </c>
      <c r="E447" s="8" t="str">
        <f t="shared" si="45"/>
        <v/>
      </c>
    </row>
    <row r="448" spans="1:5">
      <c r="A448" s="6" t="str">
        <f t="shared" si="43"/>
        <v/>
      </c>
      <c r="B448" s="8" t="str">
        <f t="shared" si="44"/>
        <v/>
      </c>
      <c r="C448" s="8" t="str">
        <f t="shared" si="41"/>
        <v/>
      </c>
      <c r="D448" s="8" t="str">
        <f t="shared" si="42"/>
        <v/>
      </c>
      <c r="E448" s="8" t="str">
        <f t="shared" si="45"/>
        <v/>
      </c>
    </row>
    <row r="449" spans="1:5">
      <c r="A449" s="6" t="str">
        <f t="shared" si="43"/>
        <v/>
      </c>
      <c r="B449" s="8" t="str">
        <f t="shared" si="44"/>
        <v/>
      </c>
      <c r="C449" s="8" t="str">
        <f t="shared" si="41"/>
        <v/>
      </c>
      <c r="D449" s="8" t="str">
        <f t="shared" si="42"/>
        <v/>
      </c>
      <c r="E449" s="8" t="str">
        <f t="shared" si="45"/>
        <v/>
      </c>
    </row>
    <row r="450" spans="1:5">
      <c r="A450" s="6" t="str">
        <f t="shared" si="43"/>
        <v/>
      </c>
      <c r="B450" s="8" t="str">
        <f t="shared" si="44"/>
        <v/>
      </c>
      <c r="C450" s="8" t="str">
        <f t="shared" si="41"/>
        <v/>
      </c>
      <c r="D450" s="8" t="str">
        <f t="shared" si="42"/>
        <v/>
      </c>
      <c r="E450" s="8" t="str">
        <f t="shared" si="45"/>
        <v/>
      </c>
    </row>
    <row r="451" spans="1:5">
      <c r="A451" s="6" t="str">
        <f t="shared" si="43"/>
        <v/>
      </c>
      <c r="B451" s="8" t="str">
        <f t="shared" si="44"/>
        <v/>
      </c>
      <c r="C451" s="8" t="str">
        <f t="shared" si="41"/>
        <v/>
      </c>
      <c r="D451" s="8" t="str">
        <f t="shared" si="42"/>
        <v/>
      </c>
      <c r="E451" s="8" t="str">
        <f t="shared" si="45"/>
        <v/>
      </c>
    </row>
    <row r="452" spans="1:5">
      <c r="A452" s="6" t="str">
        <f t="shared" si="43"/>
        <v/>
      </c>
      <c r="B452" s="8" t="str">
        <f t="shared" si="44"/>
        <v/>
      </c>
      <c r="C452" s="8" t="str">
        <f t="shared" si="41"/>
        <v/>
      </c>
      <c r="D452" s="8" t="str">
        <f t="shared" si="42"/>
        <v/>
      </c>
      <c r="E452" s="8" t="str">
        <f t="shared" si="45"/>
        <v/>
      </c>
    </row>
    <row r="453" spans="1:5">
      <c r="A453" s="6" t="str">
        <f t="shared" si="43"/>
        <v/>
      </c>
      <c r="B453" s="8" t="str">
        <f t="shared" si="44"/>
        <v/>
      </c>
      <c r="C453" s="8" t="str">
        <f t="shared" si="41"/>
        <v/>
      </c>
      <c r="D453" s="8" t="str">
        <f t="shared" si="42"/>
        <v/>
      </c>
      <c r="E453" s="8" t="str">
        <f t="shared" si="45"/>
        <v/>
      </c>
    </row>
    <row r="454" spans="1:5">
      <c r="A454" s="6" t="str">
        <f t="shared" si="43"/>
        <v/>
      </c>
      <c r="B454" s="8" t="str">
        <f t="shared" si="44"/>
        <v/>
      </c>
      <c r="C454" s="8" t="str">
        <f t="shared" si="41"/>
        <v/>
      </c>
      <c r="D454" s="8" t="str">
        <f t="shared" si="42"/>
        <v/>
      </c>
      <c r="E454" s="8" t="str">
        <f t="shared" si="45"/>
        <v/>
      </c>
    </row>
    <row r="455" spans="1:5">
      <c r="A455" s="6" t="str">
        <f t="shared" si="43"/>
        <v/>
      </c>
      <c r="B455" s="8" t="str">
        <f t="shared" si="44"/>
        <v/>
      </c>
      <c r="C455" s="8" t="str">
        <f t="shared" si="41"/>
        <v/>
      </c>
      <c r="D455" s="8" t="str">
        <f t="shared" si="42"/>
        <v/>
      </c>
      <c r="E455" s="8" t="str">
        <f t="shared" si="45"/>
        <v/>
      </c>
    </row>
    <row r="456" spans="1:5">
      <c r="A456" s="6" t="str">
        <f t="shared" si="43"/>
        <v/>
      </c>
      <c r="B456" s="8" t="str">
        <f t="shared" si="44"/>
        <v/>
      </c>
      <c r="C456" s="8" t="str">
        <f t="shared" si="41"/>
        <v/>
      </c>
      <c r="D456" s="8" t="str">
        <f t="shared" si="42"/>
        <v/>
      </c>
      <c r="E456" s="8" t="str">
        <f t="shared" si="45"/>
        <v/>
      </c>
    </row>
    <row r="457" spans="1:5">
      <c r="A457" s="6" t="str">
        <f t="shared" si="43"/>
        <v/>
      </c>
      <c r="B457" s="8" t="str">
        <f t="shared" si="44"/>
        <v/>
      </c>
      <c r="C457" s="8" t="str">
        <f t="shared" si="41"/>
        <v/>
      </c>
      <c r="D457" s="8" t="str">
        <f t="shared" si="42"/>
        <v/>
      </c>
      <c r="E457" s="8" t="str">
        <f t="shared" si="45"/>
        <v/>
      </c>
    </row>
    <row r="458" spans="1:5">
      <c r="A458" s="6" t="str">
        <f t="shared" si="43"/>
        <v/>
      </c>
      <c r="B458" s="8" t="str">
        <f t="shared" si="44"/>
        <v/>
      </c>
      <c r="C458" s="8" t="str">
        <f t="shared" si="41"/>
        <v/>
      </c>
      <c r="D458" s="8" t="str">
        <f t="shared" si="42"/>
        <v/>
      </c>
      <c r="E458" s="8" t="str">
        <f t="shared" si="45"/>
        <v/>
      </c>
    </row>
    <row r="459" spans="1:5">
      <c r="A459" s="6" t="str">
        <f t="shared" si="43"/>
        <v/>
      </c>
      <c r="B459" s="8" t="str">
        <f t="shared" si="44"/>
        <v/>
      </c>
      <c r="C459" s="8" t="str">
        <f t="shared" si="41"/>
        <v/>
      </c>
      <c r="D459" s="8" t="str">
        <f t="shared" si="42"/>
        <v/>
      </c>
      <c r="E459" s="8" t="str">
        <f t="shared" si="45"/>
        <v/>
      </c>
    </row>
    <row r="460" spans="1:5">
      <c r="A460" s="6" t="str">
        <f t="shared" si="43"/>
        <v/>
      </c>
      <c r="B460" s="8" t="str">
        <f t="shared" si="44"/>
        <v/>
      </c>
      <c r="C460" s="8" t="str">
        <f t="shared" si="41"/>
        <v/>
      </c>
      <c r="D460" s="8" t="str">
        <f t="shared" si="42"/>
        <v/>
      </c>
      <c r="E460" s="8" t="str">
        <f t="shared" si="45"/>
        <v/>
      </c>
    </row>
    <row r="461" spans="1:5">
      <c r="A461" s="6" t="str">
        <f t="shared" si="43"/>
        <v/>
      </c>
      <c r="B461" s="8" t="str">
        <f t="shared" si="44"/>
        <v/>
      </c>
      <c r="C461" s="8" t="str">
        <f t="shared" si="41"/>
        <v/>
      </c>
      <c r="D461" s="8" t="str">
        <f t="shared" si="42"/>
        <v/>
      </c>
      <c r="E461" s="8" t="str">
        <f t="shared" si="45"/>
        <v/>
      </c>
    </row>
    <row r="462" spans="1:5">
      <c r="A462" s="6" t="str">
        <f t="shared" si="43"/>
        <v/>
      </c>
      <c r="B462" s="8" t="str">
        <f t="shared" si="44"/>
        <v/>
      </c>
      <c r="C462" s="8" t="str">
        <f t="shared" si="41"/>
        <v/>
      </c>
      <c r="D462" s="8" t="str">
        <f t="shared" si="42"/>
        <v/>
      </c>
      <c r="E462" s="8" t="str">
        <f t="shared" si="45"/>
        <v/>
      </c>
    </row>
    <row r="463" spans="1:5">
      <c r="A463" s="6" t="str">
        <f t="shared" si="43"/>
        <v/>
      </c>
      <c r="B463" s="8" t="str">
        <f t="shared" si="44"/>
        <v/>
      </c>
      <c r="C463" s="8" t="str">
        <f t="shared" si="41"/>
        <v/>
      </c>
      <c r="D463" s="8" t="str">
        <f t="shared" si="42"/>
        <v/>
      </c>
      <c r="E463" s="8" t="str">
        <f t="shared" si="45"/>
        <v/>
      </c>
    </row>
    <row r="464" spans="1:5">
      <c r="A464" s="6" t="str">
        <f t="shared" si="43"/>
        <v/>
      </c>
      <c r="B464" s="8" t="str">
        <f t="shared" si="44"/>
        <v/>
      </c>
      <c r="C464" s="8" t="str">
        <f t="shared" si="41"/>
        <v/>
      </c>
      <c r="D464" s="8" t="str">
        <f t="shared" si="42"/>
        <v/>
      </c>
      <c r="E464" s="8" t="str">
        <f t="shared" si="45"/>
        <v/>
      </c>
    </row>
    <row r="465" spans="1:5">
      <c r="A465" s="6" t="str">
        <f t="shared" si="43"/>
        <v/>
      </c>
      <c r="B465" s="8" t="str">
        <f t="shared" si="44"/>
        <v/>
      </c>
      <c r="C465" s="8" t="str">
        <f t="shared" si="41"/>
        <v/>
      </c>
      <c r="D465" s="8" t="str">
        <f t="shared" si="42"/>
        <v/>
      </c>
      <c r="E465" s="8" t="str">
        <f t="shared" si="45"/>
        <v/>
      </c>
    </row>
    <row r="466" spans="1:5">
      <c r="A466" s="6" t="str">
        <f t="shared" si="43"/>
        <v/>
      </c>
      <c r="B466" s="8" t="str">
        <f t="shared" si="44"/>
        <v/>
      </c>
      <c r="C466" s="8" t="str">
        <f t="shared" si="41"/>
        <v/>
      </c>
      <c r="D466" s="8" t="str">
        <f t="shared" si="42"/>
        <v/>
      </c>
      <c r="E466" s="8" t="str">
        <f t="shared" si="45"/>
        <v/>
      </c>
    </row>
    <row r="467" spans="1:5">
      <c r="A467" s="6" t="str">
        <f t="shared" si="43"/>
        <v/>
      </c>
      <c r="B467" s="8" t="str">
        <f t="shared" si="44"/>
        <v/>
      </c>
      <c r="C467" s="8" t="str">
        <f t="shared" si="41"/>
        <v/>
      </c>
      <c r="D467" s="8" t="str">
        <f t="shared" si="42"/>
        <v/>
      </c>
      <c r="E467" s="8" t="str">
        <f t="shared" si="45"/>
        <v/>
      </c>
    </row>
    <row r="468" spans="1:5">
      <c r="A468" s="6" t="str">
        <f t="shared" si="43"/>
        <v/>
      </c>
      <c r="B468" s="8" t="str">
        <f t="shared" si="44"/>
        <v/>
      </c>
      <c r="C468" s="8" t="str">
        <f t="shared" si="41"/>
        <v/>
      </c>
      <c r="D468" s="8" t="str">
        <f t="shared" si="42"/>
        <v/>
      </c>
      <c r="E468" s="8" t="str">
        <f t="shared" si="45"/>
        <v/>
      </c>
    </row>
    <row r="469" spans="1:5">
      <c r="A469" s="6" t="str">
        <f t="shared" si="43"/>
        <v/>
      </c>
      <c r="B469" s="8" t="str">
        <f t="shared" si="44"/>
        <v/>
      </c>
      <c r="C469" s="8" t="str">
        <f t="shared" si="41"/>
        <v/>
      </c>
      <c r="D469" s="8" t="str">
        <f t="shared" si="42"/>
        <v/>
      </c>
      <c r="E469" s="8" t="str">
        <f t="shared" si="45"/>
        <v/>
      </c>
    </row>
    <row r="470" spans="1:5">
      <c r="A470" s="6" t="str">
        <f t="shared" si="43"/>
        <v/>
      </c>
      <c r="B470" s="8" t="str">
        <f t="shared" si="44"/>
        <v/>
      </c>
      <c r="C470" s="8" t="str">
        <f t="shared" si="41"/>
        <v/>
      </c>
      <c r="D470" s="8" t="str">
        <f t="shared" si="42"/>
        <v/>
      </c>
      <c r="E470" s="8" t="str">
        <f t="shared" si="45"/>
        <v/>
      </c>
    </row>
    <row r="471" spans="1:5">
      <c r="A471" s="6" t="str">
        <f t="shared" si="43"/>
        <v/>
      </c>
      <c r="B471" s="8" t="str">
        <f t="shared" si="44"/>
        <v/>
      </c>
      <c r="C471" s="8" t="str">
        <f t="shared" si="41"/>
        <v/>
      </c>
      <c r="D471" s="8" t="str">
        <f t="shared" si="42"/>
        <v/>
      </c>
      <c r="E471" s="8" t="str">
        <f t="shared" si="45"/>
        <v/>
      </c>
    </row>
    <row r="472" spans="1:5">
      <c r="A472" s="6" t="str">
        <f t="shared" si="43"/>
        <v/>
      </c>
      <c r="B472" s="8" t="str">
        <f t="shared" si="44"/>
        <v/>
      </c>
      <c r="C472" s="8" t="str">
        <f t="shared" si="41"/>
        <v/>
      </c>
      <c r="D472" s="8" t="str">
        <f t="shared" si="42"/>
        <v/>
      </c>
      <c r="E472" s="8" t="str">
        <f t="shared" si="45"/>
        <v/>
      </c>
    </row>
    <row r="473" spans="1:5">
      <c r="A473" s="6" t="str">
        <f t="shared" si="43"/>
        <v/>
      </c>
      <c r="B473" s="8" t="str">
        <f t="shared" si="44"/>
        <v/>
      </c>
      <c r="C473" s="8" t="str">
        <f t="shared" si="41"/>
        <v/>
      </c>
      <c r="D473" s="8" t="str">
        <f t="shared" si="42"/>
        <v/>
      </c>
      <c r="E473" s="8" t="str">
        <f t="shared" si="45"/>
        <v/>
      </c>
    </row>
    <row r="474" spans="1:5">
      <c r="A474" s="6" t="str">
        <f t="shared" si="43"/>
        <v/>
      </c>
      <c r="B474" s="8" t="str">
        <f t="shared" si="44"/>
        <v/>
      </c>
      <c r="C474" s="8" t="str">
        <f t="shared" si="41"/>
        <v/>
      </c>
      <c r="D474" s="8" t="str">
        <f t="shared" si="42"/>
        <v/>
      </c>
      <c r="E474" s="8" t="str">
        <f t="shared" si="45"/>
        <v/>
      </c>
    </row>
    <row r="475" spans="1:5">
      <c r="A475" s="6" t="str">
        <f t="shared" si="43"/>
        <v/>
      </c>
      <c r="B475" s="8" t="str">
        <f t="shared" si="44"/>
        <v/>
      </c>
      <c r="C475" s="8" t="str">
        <f t="shared" si="41"/>
        <v/>
      </c>
      <c r="D475" s="8" t="str">
        <f t="shared" si="42"/>
        <v/>
      </c>
      <c r="E475" s="8" t="str">
        <f t="shared" si="45"/>
        <v/>
      </c>
    </row>
    <row r="476" spans="1:5">
      <c r="A476" s="6" t="str">
        <f t="shared" si="43"/>
        <v/>
      </c>
      <c r="B476" s="8" t="str">
        <f t="shared" si="44"/>
        <v/>
      </c>
      <c r="C476" s="8" t="str">
        <f t="shared" ref="C476:C539" si="46">IF(B476="","",B476*$E$3/$E$6)</f>
        <v/>
      </c>
      <c r="D476" s="8" t="str">
        <f t="shared" ref="D476:D539" si="47">IF(C476="","",E476-C476)</f>
        <v/>
      </c>
      <c r="E476" s="8" t="str">
        <f t="shared" si="45"/>
        <v/>
      </c>
    </row>
    <row r="477" spans="1:5">
      <c r="A477" s="6" t="str">
        <f t="shared" ref="A477:A540" si="48">IF(OR(B476=0,B476=""),"",A476+1)</f>
        <v/>
      </c>
      <c r="B477" s="8" t="str">
        <f t="shared" ref="B477:B540" si="49">IF(B476="","",IF(AND(B476-D476=0,E476=0),"",B476-D476))</f>
        <v/>
      </c>
      <c r="C477" s="8" t="str">
        <f t="shared" si="46"/>
        <v/>
      </c>
      <c r="D477" s="8" t="str">
        <f t="shared" si="47"/>
        <v/>
      </c>
      <c r="E477" s="8" t="str">
        <f t="shared" ref="E477:E540" si="50">IF(B477="","",IF(B477+C477&gt;$E$9,$E$9,B477+C477))</f>
        <v/>
      </c>
    </row>
    <row r="478" spans="1:5">
      <c r="A478" s="6" t="str">
        <f t="shared" si="48"/>
        <v/>
      </c>
      <c r="B478" s="8" t="str">
        <f t="shared" si="49"/>
        <v/>
      </c>
      <c r="C478" s="8" t="str">
        <f t="shared" si="46"/>
        <v/>
      </c>
      <c r="D478" s="8" t="str">
        <f t="shared" si="47"/>
        <v/>
      </c>
      <c r="E478" s="8" t="str">
        <f t="shared" si="50"/>
        <v/>
      </c>
    </row>
    <row r="479" spans="1:5">
      <c r="A479" s="6" t="str">
        <f t="shared" si="48"/>
        <v/>
      </c>
      <c r="B479" s="8" t="str">
        <f t="shared" si="49"/>
        <v/>
      </c>
      <c r="C479" s="8" t="str">
        <f t="shared" si="46"/>
        <v/>
      </c>
      <c r="D479" s="8" t="str">
        <f t="shared" si="47"/>
        <v/>
      </c>
      <c r="E479" s="8" t="str">
        <f t="shared" si="50"/>
        <v/>
      </c>
    </row>
    <row r="480" spans="1:5">
      <c r="A480" s="6" t="str">
        <f t="shared" si="48"/>
        <v/>
      </c>
      <c r="B480" s="8" t="str">
        <f t="shared" si="49"/>
        <v/>
      </c>
      <c r="C480" s="8" t="str">
        <f t="shared" si="46"/>
        <v/>
      </c>
      <c r="D480" s="8" t="str">
        <f t="shared" si="47"/>
        <v/>
      </c>
      <c r="E480" s="8" t="str">
        <f t="shared" si="50"/>
        <v/>
      </c>
    </row>
    <row r="481" spans="1:5">
      <c r="A481" s="6" t="str">
        <f t="shared" si="48"/>
        <v/>
      </c>
      <c r="B481" s="8" t="str">
        <f t="shared" si="49"/>
        <v/>
      </c>
      <c r="C481" s="8" t="str">
        <f t="shared" si="46"/>
        <v/>
      </c>
      <c r="D481" s="8" t="str">
        <f t="shared" si="47"/>
        <v/>
      </c>
      <c r="E481" s="8" t="str">
        <f t="shared" si="50"/>
        <v/>
      </c>
    </row>
    <row r="482" spans="1:5">
      <c r="A482" s="6" t="str">
        <f t="shared" si="48"/>
        <v/>
      </c>
      <c r="B482" s="8" t="str">
        <f t="shared" si="49"/>
        <v/>
      </c>
      <c r="C482" s="8" t="str">
        <f t="shared" si="46"/>
        <v/>
      </c>
      <c r="D482" s="8" t="str">
        <f t="shared" si="47"/>
        <v/>
      </c>
      <c r="E482" s="8" t="str">
        <f t="shared" si="50"/>
        <v/>
      </c>
    </row>
    <row r="483" spans="1:5">
      <c r="A483" s="6" t="str">
        <f t="shared" si="48"/>
        <v/>
      </c>
      <c r="B483" s="8" t="str">
        <f t="shared" si="49"/>
        <v/>
      </c>
      <c r="C483" s="8" t="str">
        <f t="shared" si="46"/>
        <v/>
      </c>
      <c r="D483" s="8" t="str">
        <f t="shared" si="47"/>
        <v/>
      </c>
      <c r="E483" s="8" t="str">
        <f t="shared" si="50"/>
        <v/>
      </c>
    </row>
    <row r="484" spans="1:5">
      <c r="A484" s="6" t="str">
        <f t="shared" si="48"/>
        <v/>
      </c>
      <c r="B484" s="8" t="str">
        <f t="shared" si="49"/>
        <v/>
      </c>
      <c r="C484" s="8" t="str">
        <f t="shared" si="46"/>
        <v/>
      </c>
      <c r="D484" s="8" t="str">
        <f t="shared" si="47"/>
        <v/>
      </c>
      <c r="E484" s="8" t="str">
        <f t="shared" si="50"/>
        <v/>
      </c>
    </row>
    <row r="485" spans="1:5">
      <c r="A485" s="6" t="str">
        <f t="shared" si="48"/>
        <v/>
      </c>
      <c r="B485" s="8" t="str">
        <f t="shared" si="49"/>
        <v/>
      </c>
      <c r="C485" s="8" t="str">
        <f t="shared" si="46"/>
        <v/>
      </c>
      <c r="D485" s="8" t="str">
        <f t="shared" si="47"/>
        <v/>
      </c>
      <c r="E485" s="8" t="str">
        <f t="shared" si="50"/>
        <v/>
      </c>
    </row>
    <row r="486" spans="1:5">
      <c r="A486" s="6" t="str">
        <f t="shared" si="48"/>
        <v/>
      </c>
      <c r="B486" s="8" t="str">
        <f t="shared" si="49"/>
        <v/>
      </c>
      <c r="C486" s="8" t="str">
        <f t="shared" si="46"/>
        <v/>
      </c>
      <c r="D486" s="8" t="str">
        <f t="shared" si="47"/>
        <v/>
      </c>
      <c r="E486" s="8" t="str">
        <f t="shared" si="50"/>
        <v/>
      </c>
    </row>
    <row r="487" spans="1:5">
      <c r="A487" s="6" t="str">
        <f t="shared" si="48"/>
        <v/>
      </c>
      <c r="B487" s="8" t="str">
        <f t="shared" si="49"/>
        <v/>
      </c>
      <c r="C487" s="8" t="str">
        <f t="shared" si="46"/>
        <v/>
      </c>
      <c r="D487" s="8" t="str">
        <f t="shared" si="47"/>
        <v/>
      </c>
      <c r="E487" s="8" t="str">
        <f t="shared" si="50"/>
        <v/>
      </c>
    </row>
    <row r="488" spans="1:5">
      <c r="A488" s="6" t="str">
        <f t="shared" si="48"/>
        <v/>
      </c>
      <c r="B488" s="8" t="str">
        <f t="shared" si="49"/>
        <v/>
      </c>
      <c r="C488" s="8" t="str">
        <f t="shared" si="46"/>
        <v/>
      </c>
      <c r="D488" s="8" t="str">
        <f t="shared" si="47"/>
        <v/>
      </c>
      <c r="E488" s="8" t="str">
        <f t="shared" si="50"/>
        <v/>
      </c>
    </row>
    <row r="489" spans="1:5">
      <c r="A489" s="6" t="str">
        <f t="shared" si="48"/>
        <v/>
      </c>
      <c r="B489" s="8" t="str">
        <f t="shared" si="49"/>
        <v/>
      </c>
      <c r="C489" s="8" t="str">
        <f t="shared" si="46"/>
        <v/>
      </c>
      <c r="D489" s="8" t="str">
        <f t="shared" si="47"/>
        <v/>
      </c>
      <c r="E489" s="8" t="str">
        <f t="shared" si="50"/>
        <v/>
      </c>
    </row>
    <row r="490" spans="1:5">
      <c r="A490" s="6" t="str">
        <f t="shared" si="48"/>
        <v/>
      </c>
      <c r="B490" s="8" t="str">
        <f t="shared" si="49"/>
        <v/>
      </c>
      <c r="C490" s="8" t="str">
        <f t="shared" si="46"/>
        <v/>
      </c>
      <c r="D490" s="8" t="str">
        <f t="shared" si="47"/>
        <v/>
      </c>
      <c r="E490" s="8" t="str">
        <f t="shared" si="50"/>
        <v/>
      </c>
    </row>
    <row r="491" spans="1:5">
      <c r="A491" s="6" t="str">
        <f t="shared" si="48"/>
        <v/>
      </c>
      <c r="B491" s="8" t="str">
        <f t="shared" si="49"/>
        <v/>
      </c>
      <c r="C491" s="8" t="str">
        <f t="shared" si="46"/>
        <v/>
      </c>
      <c r="D491" s="8" t="str">
        <f t="shared" si="47"/>
        <v/>
      </c>
      <c r="E491" s="8" t="str">
        <f t="shared" si="50"/>
        <v/>
      </c>
    </row>
    <row r="492" spans="1:5">
      <c r="A492" s="6" t="str">
        <f t="shared" si="48"/>
        <v/>
      </c>
      <c r="B492" s="8" t="str">
        <f t="shared" si="49"/>
        <v/>
      </c>
      <c r="C492" s="8" t="str">
        <f t="shared" si="46"/>
        <v/>
      </c>
      <c r="D492" s="8" t="str">
        <f t="shared" si="47"/>
        <v/>
      </c>
      <c r="E492" s="8" t="str">
        <f t="shared" si="50"/>
        <v/>
      </c>
    </row>
    <row r="493" spans="1:5">
      <c r="A493" s="6" t="str">
        <f t="shared" si="48"/>
        <v/>
      </c>
      <c r="B493" s="8" t="str">
        <f t="shared" si="49"/>
        <v/>
      </c>
      <c r="C493" s="8" t="str">
        <f t="shared" si="46"/>
        <v/>
      </c>
      <c r="D493" s="8" t="str">
        <f t="shared" si="47"/>
        <v/>
      </c>
      <c r="E493" s="8" t="str">
        <f t="shared" si="50"/>
        <v/>
      </c>
    </row>
    <row r="494" spans="1:5">
      <c r="A494" s="6" t="str">
        <f t="shared" si="48"/>
        <v/>
      </c>
      <c r="B494" s="8" t="str">
        <f t="shared" si="49"/>
        <v/>
      </c>
      <c r="C494" s="8" t="str">
        <f t="shared" si="46"/>
        <v/>
      </c>
      <c r="D494" s="8" t="str">
        <f t="shared" si="47"/>
        <v/>
      </c>
      <c r="E494" s="8" t="str">
        <f t="shared" si="50"/>
        <v/>
      </c>
    </row>
    <row r="495" spans="1:5">
      <c r="A495" s="6" t="str">
        <f t="shared" si="48"/>
        <v/>
      </c>
      <c r="B495" s="8" t="str">
        <f t="shared" si="49"/>
        <v/>
      </c>
      <c r="C495" s="8" t="str">
        <f t="shared" si="46"/>
        <v/>
      </c>
      <c r="D495" s="8" t="str">
        <f t="shared" si="47"/>
        <v/>
      </c>
      <c r="E495" s="8" t="str">
        <f t="shared" si="50"/>
        <v/>
      </c>
    </row>
    <row r="496" spans="1:5">
      <c r="A496" s="6" t="str">
        <f t="shared" si="48"/>
        <v/>
      </c>
      <c r="B496" s="8" t="str">
        <f t="shared" si="49"/>
        <v/>
      </c>
      <c r="C496" s="8" t="str">
        <f t="shared" si="46"/>
        <v/>
      </c>
      <c r="D496" s="8" t="str">
        <f t="shared" si="47"/>
        <v/>
      </c>
      <c r="E496" s="8" t="str">
        <f t="shared" si="50"/>
        <v/>
      </c>
    </row>
    <row r="497" spans="1:5">
      <c r="A497" s="6" t="str">
        <f t="shared" si="48"/>
        <v/>
      </c>
      <c r="B497" s="8" t="str">
        <f t="shared" si="49"/>
        <v/>
      </c>
      <c r="C497" s="8" t="str">
        <f t="shared" si="46"/>
        <v/>
      </c>
      <c r="D497" s="8" t="str">
        <f t="shared" si="47"/>
        <v/>
      </c>
      <c r="E497" s="8" t="str">
        <f t="shared" si="50"/>
        <v/>
      </c>
    </row>
    <row r="498" spans="1:5">
      <c r="A498" s="6" t="str">
        <f t="shared" si="48"/>
        <v/>
      </c>
      <c r="B498" s="8" t="str">
        <f t="shared" si="49"/>
        <v/>
      </c>
      <c r="C498" s="8" t="str">
        <f t="shared" si="46"/>
        <v/>
      </c>
      <c r="D498" s="8" t="str">
        <f t="shared" si="47"/>
        <v/>
      </c>
      <c r="E498" s="8" t="str">
        <f t="shared" si="50"/>
        <v/>
      </c>
    </row>
    <row r="499" spans="1:5">
      <c r="A499" s="6" t="str">
        <f t="shared" si="48"/>
        <v/>
      </c>
      <c r="B499" s="8" t="str">
        <f t="shared" si="49"/>
        <v/>
      </c>
      <c r="C499" s="8" t="str">
        <f t="shared" si="46"/>
        <v/>
      </c>
      <c r="D499" s="8" t="str">
        <f t="shared" si="47"/>
        <v/>
      </c>
      <c r="E499" s="8" t="str">
        <f t="shared" si="50"/>
        <v/>
      </c>
    </row>
    <row r="500" spans="1:5">
      <c r="A500" s="6" t="str">
        <f t="shared" si="48"/>
        <v/>
      </c>
      <c r="B500" s="8" t="str">
        <f t="shared" si="49"/>
        <v/>
      </c>
      <c r="C500" s="8" t="str">
        <f t="shared" si="46"/>
        <v/>
      </c>
      <c r="D500" s="8" t="str">
        <f t="shared" si="47"/>
        <v/>
      </c>
      <c r="E500" s="8" t="str">
        <f t="shared" si="50"/>
        <v/>
      </c>
    </row>
    <row r="501" spans="1:5">
      <c r="A501" s="6" t="str">
        <f t="shared" si="48"/>
        <v/>
      </c>
      <c r="B501" s="8" t="str">
        <f t="shared" si="49"/>
        <v/>
      </c>
      <c r="C501" s="8" t="str">
        <f t="shared" si="46"/>
        <v/>
      </c>
      <c r="D501" s="8" t="str">
        <f t="shared" si="47"/>
        <v/>
      </c>
      <c r="E501" s="8" t="str">
        <f t="shared" si="50"/>
        <v/>
      </c>
    </row>
    <row r="502" spans="1:5">
      <c r="A502" s="6" t="str">
        <f t="shared" si="48"/>
        <v/>
      </c>
      <c r="B502" s="8" t="str">
        <f t="shared" si="49"/>
        <v/>
      </c>
      <c r="C502" s="8" t="str">
        <f t="shared" si="46"/>
        <v/>
      </c>
      <c r="D502" s="8" t="str">
        <f t="shared" si="47"/>
        <v/>
      </c>
      <c r="E502" s="8" t="str">
        <f t="shared" si="50"/>
        <v/>
      </c>
    </row>
    <row r="503" spans="1:5">
      <c r="A503" s="6" t="str">
        <f t="shared" si="48"/>
        <v/>
      </c>
      <c r="B503" s="8" t="str">
        <f t="shared" si="49"/>
        <v/>
      </c>
      <c r="C503" s="8" t="str">
        <f t="shared" si="46"/>
        <v/>
      </c>
      <c r="D503" s="8" t="str">
        <f t="shared" si="47"/>
        <v/>
      </c>
      <c r="E503" s="8" t="str">
        <f t="shared" si="50"/>
        <v/>
      </c>
    </row>
    <row r="504" spans="1:5">
      <c r="A504" s="6" t="str">
        <f t="shared" si="48"/>
        <v/>
      </c>
      <c r="B504" s="8" t="str">
        <f t="shared" si="49"/>
        <v/>
      </c>
      <c r="C504" s="8" t="str">
        <f t="shared" si="46"/>
        <v/>
      </c>
      <c r="D504" s="8" t="str">
        <f t="shared" si="47"/>
        <v/>
      </c>
      <c r="E504" s="8" t="str">
        <f t="shared" si="50"/>
        <v/>
      </c>
    </row>
    <row r="505" spans="1:5">
      <c r="A505" s="6" t="str">
        <f t="shared" si="48"/>
        <v/>
      </c>
      <c r="B505" s="8" t="str">
        <f t="shared" si="49"/>
        <v/>
      </c>
      <c r="C505" s="8" t="str">
        <f t="shared" si="46"/>
        <v/>
      </c>
      <c r="D505" s="8" t="str">
        <f t="shared" si="47"/>
        <v/>
      </c>
      <c r="E505" s="8" t="str">
        <f t="shared" si="50"/>
        <v/>
      </c>
    </row>
    <row r="506" spans="1:5">
      <c r="A506" s="6" t="str">
        <f t="shared" si="48"/>
        <v/>
      </c>
      <c r="B506" s="8" t="str">
        <f t="shared" si="49"/>
        <v/>
      </c>
      <c r="C506" s="8" t="str">
        <f t="shared" si="46"/>
        <v/>
      </c>
      <c r="D506" s="8" t="str">
        <f t="shared" si="47"/>
        <v/>
      </c>
      <c r="E506" s="8" t="str">
        <f t="shared" si="50"/>
        <v/>
      </c>
    </row>
    <row r="507" spans="1:5">
      <c r="A507" s="6" t="str">
        <f t="shared" si="48"/>
        <v/>
      </c>
      <c r="B507" s="8" t="str">
        <f t="shared" si="49"/>
        <v/>
      </c>
      <c r="C507" s="8" t="str">
        <f t="shared" si="46"/>
        <v/>
      </c>
      <c r="D507" s="8" t="str">
        <f t="shared" si="47"/>
        <v/>
      </c>
      <c r="E507" s="8" t="str">
        <f t="shared" si="50"/>
        <v/>
      </c>
    </row>
    <row r="508" spans="1:5">
      <c r="A508" s="6" t="str">
        <f t="shared" si="48"/>
        <v/>
      </c>
      <c r="B508" s="8" t="str">
        <f t="shared" si="49"/>
        <v/>
      </c>
      <c r="C508" s="8" t="str">
        <f t="shared" si="46"/>
        <v/>
      </c>
      <c r="D508" s="8" t="str">
        <f t="shared" si="47"/>
        <v/>
      </c>
      <c r="E508" s="8" t="str">
        <f t="shared" si="50"/>
        <v/>
      </c>
    </row>
    <row r="509" spans="1:5">
      <c r="A509" s="6" t="str">
        <f t="shared" si="48"/>
        <v/>
      </c>
      <c r="B509" s="8" t="str">
        <f t="shared" si="49"/>
        <v/>
      </c>
      <c r="C509" s="8" t="str">
        <f t="shared" si="46"/>
        <v/>
      </c>
      <c r="D509" s="8" t="str">
        <f t="shared" si="47"/>
        <v/>
      </c>
      <c r="E509" s="8" t="str">
        <f t="shared" si="50"/>
        <v/>
      </c>
    </row>
    <row r="510" spans="1:5">
      <c r="A510" s="6" t="str">
        <f t="shared" si="48"/>
        <v/>
      </c>
      <c r="B510" s="8" t="str">
        <f t="shared" si="49"/>
        <v/>
      </c>
      <c r="C510" s="8" t="str">
        <f t="shared" si="46"/>
        <v/>
      </c>
      <c r="D510" s="8" t="str">
        <f t="shared" si="47"/>
        <v/>
      </c>
      <c r="E510" s="8" t="str">
        <f t="shared" si="50"/>
        <v/>
      </c>
    </row>
    <row r="511" spans="1:5">
      <c r="A511" s="6" t="str">
        <f t="shared" si="48"/>
        <v/>
      </c>
      <c r="B511" s="8" t="str">
        <f t="shared" si="49"/>
        <v/>
      </c>
      <c r="C511" s="8" t="str">
        <f t="shared" si="46"/>
        <v/>
      </c>
      <c r="D511" s="8" t="str">
        <f t="shared" si="47"/>
        <v/>
      </c>
      <c r="E511" s="8" t="str">
        <f t="shared" si="50"/>
        <v/>
      </c>
    </row>
    <row r="512" spans="1:5">
      <c r="A512" s="6" t="str">
        <f t="shared" si="48"/>
        <v/>
      </c>
      <c r="B512" s="8" t="str">
        <f t="shared" si="49"/>
        <v/>
      </c>
      <c r="C512" s="8" t="str">
        <f t="shared" si="46"/>
        <v/>
      </c>
      <c r="D512" s="8" t="str">
        <f t="shared" si="47"/>
        <v/>
      </c>
      <c r="E512" s="8" t="str">
        <f t="shared" si="50"/>
        <v/>
      </c>
    </row>
    <row r="513" spans="1:5">
      <c r="A513" s="6" t="str">
        <f t="shared" si="48"/>
        <v/>
      </c>
      <c r="B513" s="8" t="str">
        <f t="shared" si="49"/>
        <v/>
      </c>
      <c r="C513" s="8" t="str">
        <f t="shared" si="46"/>
        <v/>
      </c>
      <c r="D513" s="8" t="str">
        <f t="shared" si="47"/>
        <v/>
      </c>
      <c r="E513" s="8" t="str">
        <f t="shared" si="50"/>
        <v/>
      </c>
    </row>
    <row r="514" spans="1:5">
      <c r="A514" s="6" t="str">
        <f t="shared" si="48"/>
        <v/>
      </c>
      <c r="B514" s="8" t="str">
        <f t="shared" si="49"/>
        <v/>
      </c>
      <c r="C514" s="8" t="str">
        <f t="shared" si="46"/>
        <v/>
      </c>
      <c r="D514" s="8" t="str">
        <f t="shared" si="47"/>
        <v/>
      </c>
      <c r="E514" s="8" t="str">
        <f t="shared" si="50"/>
        <v/>
      </c>
    </row>
    <row r="515" spans="1:5">
      <c r="A515" s="6" t="str">
        <f t="shared" si="48"/>
        <v/>
      </c>
      <c r="B515" s="8" t="str">
        <f t="shared" si="49"/>
        <v/>
      </c>
      <c r="C515" s="8" t="str">
        <f t="shared" si="46"/>
        <v/>
      </c>
      <c r="D515" s="8" t="str">
        <f t="shared" si="47"/>
        <v/>
      </c>
      <c r="E515" s="8" t="str">
        <f t="shared" si="50"/>
        <v/>
      </c>
    </row>
    <row r="516" spans="1:5">
      <c r="A516" s="6" t="str">
        <f t="shared" si="48"/>
        <v/>
      </c>
      <c r="B516" s="8" t="str">
        <f t="shared" si="49"/>
        <v/>
      </c>
      <c r="C516" s="8" t="str">
        <f t="shared" si="46"/>
        <v/>
      </c>
      <c r="D516" s="8" t="str">
        <f t="shared" si="47"/>
        <v/>
      </c>
      <c r="E516" s="8" t="str">
        <f t="shared" si="50"/>
        <v/>
      </c>
    </row>
    <row r="517" spans="1:5">
      <c r="A517" s="6" t="str">
        <f t="shared" si="48"/>
        <v/>
      </c>
      <c r="B517" s="8" t="str">
        <f t="shared" si="49"/>
        <v/>
      </c>
      <c r="C517" s="8" t="str">
        <f t="shared" si="46"/>
        <v/>
      </c>
      <c r="D517" s="8" t="str">
        <f t="shared" si="47"/>
        <v/>
      </c>
      <c r="E517" s="8" t="str">
        <f t="shared" si="50"/>
        <v/>
      </c>
    </row>
    <row r="518" spans="1:5">
      <c r="A518" s="6" t="str">
        <f t="shared" si="48"/>
        <v/>
      </c>
      <c r="B518" s="8" t="str">
        <f t="shared" si="49"/>
        <v/>
      </c>
      <c r="C518" s="8" t="str">
        <f t="shared" si="46"/>
        <v/>
      </c>
      <c r="D518" s="8" t="str">
        <f t="shared" si="47"/>
        <v/>
      </c>
      <c r="E518" s="8" t="str">
        <f t="shared" si="50"/>
        <v/>
      </c>
    </row>
    <row r="519" spans="1:5">
      <c r="A519" s="6" t="str">
        <f t="shared" si="48"/>
        <v/>
      </c>
      <c r="B519" s="8" t="str">
        <f t="shared" si="49"/>
        <v/>
      </c>
      <c r="C519" s="8" t="str">
        <f t="shared" si="46"/>
        <v/>
      </c>
      <c r="D519" s="8" t="str">
        <f t="shared" si="47"/>
        <v/>
      </c>
      <c r="E519" s="8" t="str">
        <f t="shared" si="50"/>
        <v/>
      </c>
    </row>
    <row r="520" spans="1:5">
      <c r="A520" s="6" t="str">
        <f t="shared" si="48"/>
        <v/>
      </c>
      <c r="B520" s="8" t="str">
        <f t="shared" si="49"/>
        <v/>
      </c>
      <c r="C520" s="8" t="str">
        <f t="shared" si="46"/>
        <v/>
      </c>
      <c r="D520" s="8" t="str">
        <f t="shared" si="47"/>
        <v/>
      </c>
      <c r="E520" s="8" t="str">
        <f t="shared" si="50"/>
        <v/>
      </c>
    </row>
    <row r="521" spans="1:5">
      <c r="A521" s="6" t="str">
        <f t="shared" si="48"/>
        <v/>
      </c>
      <c r="B521" s="8" t="str">
        <f t="shared" si="49"/>
        <v/>
      </c>
      <c r="C521" s="8" t="str">
        <f t="shared" si="46"/>
        <v/>
      </c>
      <c r="D521" s="8" t="str">
        <f t="shared" si="47"/>
        <v/>
      </c>
      <c r="E521" s="8" t="str">
        <f t="shared" si="50"/>
        <v/>
      </c>
    </row>
    <row r="522" spans="1:5">
      <c r="A522" s="6" t="str">
        <f t="shared" si="48"/>
        <v/>
      </c>
      <c r="B522" s="8" t="str">
        <f t="shared" si="49"/>
        <v/>
      </c>
      <c r="C522" s="8" t="str">
        <f t="shared" si="46"/>
        <v/>
      </c>
      <c r="D522" s="8" t="str">
        <f t="shared" si="47"/>
        <v/>
      </c>
      <c r="E522" s="8" t="str">
        <f t="shared" si="50"/>
        <v/>
      </c>
    </row>
    <row r="523" spans="1:5">
      <c r="A523" s="6" t="str">
        <f t="shared" si="48"/>
        <v/>
      </c>
      <c r="B523" s="8" t="str">
        <f t="shared" si="49"/>
        <v/>
      </c>
      <c r="C523" s="8" t="str">
        <f t="shared" si="46"/>
        <v/>
      </c>
      <c r="D523" s="8" t="str">
        <f t="shared" si="47"/>
        <v/>
      </c>
      <c r="E523" s="8" t="str">
        <f t="shared" si="50"/>
        <v/>
      </c>
    </row>
    <row r="524" spans="1:5">
      <c r="A524" s="6" t="str">
        <f t="shared" si="48"/>
        <v/>
      </c>
      <c r="B524" s="8" t="str">
        <f t="shared" si="49"/>
        <v/>
      </c>
      <c r="C524" s="8" t="str">
        <f t="shared" si="46"/>
        <v/>
      </c>
      <c r="D524" s="8" t="str">
        <f t="shared" si="47"/>
        <v/>
      </c>
      <c r="E524" s="8" t="str">
        <f t="shared" si="50"/>
        <v/>
      </c>
    </row>
    <row r="525" spans="1:5">
      <c r="A525" s="6" t="str">
        <f t="shared" si="48"/>
        <v/>
      </c>
      <c r="B525" s="8" t="str">
        <f t="shared" si="49"/>
        <v/>
      </c>
      <c r="C525" s="8" t="str">
        <f t="shared" si="46"/>
        <v/>
      </c>
      <c r="D525" s="8" t="str">
        <f t="shared" si="47"/>
        <v/>
      </c>
      <c r="E525" s="8" t="str">
        <f t="shared" si="50"/>
        <v/>
      </c>
    </row>
    <row r="526" spans="1:5">
      <c r="A526" s="6" t="str">
        <f t="shared" si="48"/>
        <v/>
      </c>
      <c r="B526" s="8" t="str">
        <f t="shared" si="49"/>
        <v/>
      </c>
      <c r="C526" s="8" t="str">
        <f t="shared" si="46"/>
        <v/>
      </c>
      <c r="D526" s="8" t="str">
        <f t="shared" si="47"/>
        <v/>
      </c>
      <c r="E526" s="8" t="str">
        <f t="shared" si="50"/>
        <v/>
      </c>
    </row>
    <row r="527" spans="1:5">
      <c r="A527" s="6" t="str">
        <f t="shared" si="48"/>
        <v/>
      </c>
      <c r="B527" s="8" t="str">
        <f t="shared" si="49"/>
        <v/>
      </c>
      <c r="C527" s="8" t="str">
        <f t="shared" si="46"/>
        <v/>
      </c>
      <c r="D527" s="8" t="str">
        <f t="shared" si="47"/>
        <v/>
      </c>
      <c r="E527" s="8" t="str">
        <f t="shared" si="50"/>
        <v/>
      </c>
    </row>
    <row r="528" spans="1:5">
      <c r="A528" s="6" t="str">
        <f t="shared" si="48"/>
        <v/>
      </c>
      <c r="B528" s="8" t="str">
        <f t="shared" si="49"/>
        <v/>
      </c>
      <c r="C528" s="8" t="str">
        <f t="shared" si="46"/>
        <v/>
      </c>
      <c r="D528" s="8" t="str">
        <f t="shared" si="47"/>
        <v/>
      </c>
      <c r="E528" s="8" t="str">
        <f t="shared" si="50"/>
        <v/>
      </c>
    </row>
    <row r="529" spans="1:5">
      <c r="A529" s="6" t="str">
        <f t="shared" si="48"/>
        <v/>
      </c>
      <c r="B529" s="8" t="str">
        <f t="shared" si="49"/>
        <v/>
      </c>
      <c r="C529" s="8" t="str">
        <f t="shared" si="46"/>
        <v/>
      </c>
      <c r="D529" s="8" t="str">
        <f t="shared" si="47"/>
        <v/>
      </c>
      <c r="E529" s="8" t="str">
        <f t="shared" si="50"/>
        <v/>
      </c>
    </row>
    <row r="530" spans="1:5">
      <c r="A530" s="6" t="str">
        <f t="shared" si="48"/>
        <v/>
      </c>
      <c r="B530" s="8" t="str">
        <f t="shared" si="49"/>
        <v/>
      </c>
      <c r="C530" s="8" t="str">
        <f t="shared" si="46"/>
        <v/>
      </c>
      <c r="D530" s="8" t="str">
        <f t="shared" si="47"/>
        <v/>
      </c>
      <c r="E530" s="8" t="str">
        <f t="shared" si="50"/>
        <v/>
      </c>
    </row>
    <row r="531" spans="1:5">
      <c r="A531" s="6" t="str">
        <f t="shared" si="48"/>
        <v/>
      </c>
      <c r="B531" s="8" t="str">
        <f t="shared" si="49"/>
        <v/>
      </c>
      <c r="C531" s="8" t="str">
        <f t="shared" si="46"/>
        <v/>
      </c>
      <c r="D531" s="8" t="str">
        <f t="shared" si="47"/>
        <v/>
      </c>
      <c r="E531" s="8" t="str">
        <f t="shared" si="50"/>
        <v/>
      </c>
    </row>
    <row r="532" spans="1:5">
      <c r="A532" s="6" t="str">
        <f t="shared" si="48"/>
        <v/>
      </c>
      <c r="B532" s="8" t="str">
        <f t="shared" si="49"/>
        <v/>
      </c>
      <c r="C532" s="8" t="str">
        <f t="shared" si="46"/>
        <v/>
      </c>
      <c r="D532" s="8" t="str">
        <f t="shared" si="47"/>
        <v/>
      </c>
      <c r="E532" s="8" t="str">
        <f t="shared" si="50"/>
        <v/>
      </c>
    </row>
    <row r="533" spans="1:5">
      <c r="A533" s="6" t="str">
        <f t="shared" si="48"/>
        <v/>
      </c>
      <c r="B533" s="8" t="str">
        <f t="shared" si="49"/>
        <v/>
      </c>
      <c r="C533" s="8" t="str">
        <f t="shared" si="46"/>
        <v/>
      </c>
      <c r="D533" s="8" t="str">
        <f t="shared" si="47"/>
        <v/>
      </c>
      <c r="E533" s="8" t="str">
        <f t="shared" si="50"/>
        <v/>
      </c>
    </row>
    <row r="534" spans="1:5">
      <c r="A534" s="6" t="str">
        <f t="shared" si="48"/>
        <v/>
      </c>
      <c r="B534" s="8" t="str">
        <f t="shared" si="49"/>
        <v/>
      </c>
      <c r="C534" s="8" t="str">
        <f t="shared" si="46"/>
        <v/>
      </c>
      <c r="D534" s="8" t="str">
        <f t="shared" si="47"/>
        <v/>
      </c>
      <c r="E534" s="8" t="str">
        <f t="shared" si="50"/>
        <v/>
      </c>
    </row>
    <row r="535" spans="1:5">
      <c r="A535" s="6" t="str">
        <f t="shared" si="48"/>
        <v/>
      </c>
      <c r="B535" s="8" t="str">
        <f t="shared" si="49"/>
        <v/>
      </c>
      <c r="C535" s="8" t="str">
        <f t="shared" si="46"/>
        <v/>
      </c>
      <c r="D535" s="8" t="str">
        <f t="shared" si="47"/>
        <v/>
      </c>
      <c r="E535" s="8" t="str">
        <f t="shared" si="50"/>
        <v/>
      </c>
    </row>
    <row r="536" spans="1:5">
      <c r="A536" s="6" t="str">
        <f t="shared" si="48"/>
        <v/>
      </c>
      <c r="B536" s="8" t="str">
        <f t="shared" si="49"/>
        <v/>
      </c>
      <c r="C536" s="8" t="str">
        <f t="shared" si="46"/>
        <v/>
      </c>
      <c r="D536" s="8" t="str">
        <f t="shared" si="47"/>
        <v/>
      </c>
      <c r="E536" s="8" t="str">
        <f t="shared" si="50"/>
        <v/>
      </c>
    </row>
    <row r="537" spans="1:5">
      <c r="A537" s="6" t="str">
        <f t="shared" si="48"/>
        <v/>
      </c>
      <c r="B537" s="8" t="str">
        <f t="shared" si="49"/>
        <v/>
      </c>
      <c r="C537" s="8" t="str">
        <f t="shared" si="46"/>
        <v/>
      </c>
      <c r="D537" s="8" t="str">
        <f t="shared" si="47"/>
        <v/>
      </c>
      <c r="E537" s="8" t="str">
        <f t="shared" si="50"/>
        <v/>
      </c>
    </row>
    <row r="538" spans="1:5">
      <c r="A538" s="6" t="str">
        <f t="shared" si="48"/>
        <v/>
      </c>
      <c r="B538" s="8" t="str">
        <f t="shared" si="49"/>
        <v/>
      </c>
      <c r="C538" s="8" t="str">
        <f t="shared" si="46"/>
        <v/>
      </c>
      <c r="D538" s="8" t="str">
        <f t="shared" si="47"/>
        <v/>
      </c>
      <c r="E538" s="8" t="str">
        <f t="shared" si="50"/>
        <v/>
      </c>
    </row>
    <row r="539" spans="1:5">
      <c r="A539" s="6" t="str">
        <f t="shared" si="48"/>
        <v/>
      </c>
      <c r="B539" s="8" t="str">
        <f t="shared" si="49"/>
        <v/>
      </c>
      <c r="C539" s="8" t="str">
        <f t="shared" si="46"/>
        <v/>
      </c>
      <c r="D539" s="8" t="str">
        <f t="shared" si="47"/>
        <v/>
      </c>
      <c r="E539" s="8" t="str">
        <f t="shared" si="50"/>
        <v/>
      </c>
    </row>
    <row r="540" spans="1:5">
      <c r="A540" s="6" t="str">
        <f t="shared" si="48"/>
        <v/>
      </c>
      <c r="B540" s="8" t="str">
        <f t="shared" si="49"/>
        <v/>
      </c>
      <c r="C540" s="8" t="str">
        <f t="shared" ref="C540:C603" si="51">IF(B540="","",B540*$E$3/$E$6)</f>
        <v/>
      </c>
      <c r="D540" s="8" t="str">
        <f t="shared" ref="D540:D603" si="52">IF(C540="","",E540-C540)</f>
        <v/>
      </c>
      <c r="E540" s="8" t="str">
        <f t="shared" si="50"/>
        <v/>
      </c>
    </row>
    <row r="541" spans="1:5">
      <c r="A541" s="6" t="str">
        <f t="shared" ref="A541:A604" si="53">IF(OR(B540=0,B540=""),"",A540+1)</f>
        <v/>
      </c>
      <c r="B541" s="8" t="str">
        <f t="shared" ref="B541:B604" si="54">IF(B540="","",IF(AND(B540-D540=0,E540=0),"",B540-D540))</f>
        <v/>
      </c>
      <c r="C541" s="8" t="str">
        <f t="shared" si="51"/>
        <v/>
      </c>
      <c r="D541" s="8" t="str">
        <f t="shared" si="52"/>
        <v/>
      </c>
      <c r="E541" s="8" t="str">
        <f t="shared" ref="E541:E604" si="55">IF(B541="","",IF(B541+C541&gt;$E$9,$E$9,B541+C541))</f>
        <v/>
      </c>
    </row>
    <row r="542" spans="1:5">
      <c r="A542" s="6" t="str">
        <f t="shared" si="53"/>
        <v/>
      </c>
      <c r="B542" s="8" t="str">
        <f t="shared" si="54"/>
        <v/>
      </c>
      <c r="C542" s="8" t="str">
        <f t="shared" si="51"/>
        <v/>
      </c>
      <c r="D542" s="8" t="str">
        <f t="shared" si="52"/>
        <v/>
      </c>
      <c r="E542" s="8" t="str">
        <f t="shared" si="55"/>
        <v/>
      </c>
    </row>
    <row r="543" spans="1:5">
      <c r="A543" s="6" t="str">
        <f t="shared" si="53"/>
        <v/>
      </c>
      <c r="B543" s="8" t="str">
        <f t="shared" si="54"/>
        <v/>
      </c>
      <c r="C543" s="8" t="str">
        <f t="shared" si="51"/>
        <v/>
      </c>
      <c r="D543" s="8" t="str">
        <f t="shared" si="52"/>
        <v/>
      </c>
      <c r="E543" s="8" t="str">
        <f t="shared" si="55"/>
        <v/>
      </c>
    </row>
    <row r="544" spans="1:5">
      <c r="A544" s="6" t="str">
        <f t="shared" si="53"/>
        <v/>
      </c>
      <c r="B544" s="8" t="str">
        <f t="shared" si="54"/>
        <v/>
      </c>
      <c r="C544" s="8" t="str">
        <f t="shared" si="51"/>
        <v/>
      </c>
      <c r="D544" s="8" t="str">
        <f t="shared" si="52"/>
        <v/>
      </c>
      <c r="E544" s="8" t="str">
        <f t="shared" si="55"/>
        <v/>
      </c>
    </row>
    <row r="545" spans="1:5">
      <c r="A545" s="6" t="str">
        <f t="shared" si="53"/>
        <v/>
      </c>
      <c r="B545" s="8" t="str">
        <f t="shared" si="54"/>
        <v/>
      </c>
      <c r="C545" s="8" t="str">
        <f t="shared" si="51"/>
        <v/>
      </c>
      <c r="D545" s="8" t="str">
        <f t="shared" si="52"/>
        <v/>
      </c>
      <c r="E545" s="8" t="str">
        <f t="shared" si="55"/>
        <v/>
      </c>
    </row>
    <row r="546" spans="1:5">
      <c r="A546" s="6" t="str">
        <f t="shared" si="53"/>
        <v/>
      </c>
      <c r="B546" s="8" t="str">
        <f t="shared" si="54"/>
        <v/>
      </c>
      <c r="C546" s="8" t="str">
        <f t="shared" si="51"/>
        <v/>
      </c>
      <c r="D546" s="8" t="str">
        <f t="shared" si="52"/>
        <v/>
      </c>
      <c r="E546" s="8" t="str">
        <f t="shared" si="55"/>
        <v/>
      </c>
    </row>
    <row r="547" spans="1:5">
      <c r="A547" s="6" t="str">
        <f t="shared" si="53"/>
        <v/>
      </c>
      <c r="B547" s="8" t="str">
        <f t="shared" si="54"/>
        <v/>
      </c>
      <c r="C547" s="8" t="str">
        <f t="shared" si="51"/>
        <v/>
      </c>
      <c r="D547" s="8" t="str">
        <f t="shared" si="52"/>
        <v/>
      </c>
      <c r="E547" s="8" t="str">
        <f t="shared" si="55"/>
        <v/>
      </c>
    </row>
    <row r="548" spans="1:5">
      <c r="A548" s="6" t="str">
        <f t="shared" si="53"/>
        <v/>
      </c>
      <c r="B548" s="8" t="str">
        <f t="shared" si="54"/>
        <v/>
      </c>
      <c r="C548" s="8" t="str">
        <f t="shared" si="51"/>
        <v/>
      </c>
      <c r="D548" s="8" t="str">
        <f t="shared" si="52"/>
        <v/>
      </c>
      <c r="E548" s="8" t="str">
        <f t="shared" si="55"/>
        <v/>
      </c>
    </row>
    <row r="549" spans="1:5">
      <c r="A549" s="6" t="str">
        <f t="shared" si="53"/>
        <v/>
      </c>
      <c r="B549" s="8" t="str">
        <f t="shared" si="54"/>
        <v/>
      </c>
      <c r="C549" s="8" t="str">
        <f t="shared" si="51"/>
        <v/>
      </c>
      <c r="D549" s="8" t="str">
        <f t="shared" si="52"/>
        <v/>
      </c>
      <c r="E549" s="8" t="str">
        <f t="shared" si="55"/>
        <v/>
      </c>
    </row>
    <row r="550" spans="1:5">
      <c r="A550" s="6" t="str">
        <f t="shared" si="53"/>
        <v/>
      </c>
      <c r="B550" s="8" t="str">
        <f t="shared" si="54"/>
        <v/>
      </c>
      <c r="C550" s="8" t="str">
        <f t="shared" si="51"/>
        <v/>
      </c>
      <c r="D550" s="8" t="str">
        <f t="shared" si="52"/>
        <v/>
      </c>
      <c r="E550" s="8" t="str">
        <f t="shared" si="55"/>
        <v/>
      </c>
    </row>
    <row r="551" spans="1:5">
      <c r="A551" s="6" t="str">
        <f t="shared" si="53"/>
        <v/>
      </c>
      <c r="B551" s="8" t="str">
        <f t="shared" si="54"/>
        <v/>
      </c>
      <c r="C551" s="8" t="str">
        <f t="shared" si="51"/>
        <v/>
      </c>
      <c r="D551" s="8" t="str">
        <f t="shared" si="52"/>
        <v/>
      </c>
      <c r="E551" s="8" t="str">
        <f t="shared" si="55"/>
        <v/>
      </c>
    </row>
    <row r="552" spans="1:5">
      <c r="A552" s="6" t="str">
        <f t="shared" si="53"/>
        <v/>
      </c>
      <c r="B552" s="8" t="str">
        <f t="shared" si="54"/>
        <v/>
      </c>
      <c r="C552" s="8" t="str">
        <f t="shared" si="51"/>
        <v/>
      </c>
      <c r="D552" s="8" t="str">
        <f t="shared" si="52"/>
        <v/>
      </c>
      <c r="E552" s="8" t="str">
        <f t="shared" si="55"/>
        <v/>
      </c>
    </row>
    <row r="553" spans="1:5">
      <c r="A553" s="6" t="str">
        <f t="shared" si="53"/>
        <v/>
      </c>
      <c r="B553" s="8" t="str">
        <f t="shared" si="54"/>
        <v/>
      </c>
      <c r="C553" s="8" t="str">
        <f t="shared" si="51"/>
        <v/>
      </c>
      <c r="D553" s="8" t="str">
        <f t="shared" si="52"/>
        <v/>
      </c>
      <c r="E553" s="8" t="str">
        <f t="shared" si="55"/>
        <v/>
      </c>
    </row>
    <row r="554" spans="1:5">
      <c r="A554" s="6" t="str">
        <f t="shared" si="53"/>
        <v/>
      </c>
      <c r="B554" s="8" t="str">
        <f t="shared" si="54"/>
        <v/>
      </c>
      <c r="C554" s="8" t="str">
        <f t="shared" si="51"/>
        <v/>
      </c>
      <c r="D554" s="8" t="str">
        <f t="shared" si="52"/>
        <v/>
      </c>
      <c r="E554" s="8" t="str">
        <f t="shared" si="55"/>
        <v/>
      </c>
    </row>
    <row r="555" spans="1:5">
      <c r="A555" s="6" t="str">
        <f t="shared" si="53"/>
        <v/>
      </c>
      <c r="B555" s="8" t="str">
        <f t="shared" si="54"/>
        <v/>
      </c>
      <c r="C555" s="8" t="str">
        <f t="shared" si="51"/>
        <v/>
      </c>
      <c r="D555" s="8" t="str">
        <f t="shared" si="52"/>
        <v/>
      </c>
      <c r="E555" s="8" t="str">
        <f t="shared" si="55"/>
        <v/>
      </c>
    </row>
    <row r="556" spans="1:5">
      <c r="A556" s="6" t="str">
        <f t="shared" si="53"/>
        <v/>
      </c>
      <c r="B556" s="8" t="str">
        <f t="shared" si="54"/>
        <v/>
      </c>
      <c r="C556" s="8" t="str">
        <f t="shared" si="51"/>
        <v/>
      </c>
      <c r="D556" s="8" t="str">
        <f t="shared" si="52"/>
        <v/>
      </c>
      <c r="E556" s="8" t="str">
        <f t="shared" si="55"/>
        <v/>
      </c>
    </row>
    <row r="557" spans="1:5">
      <c r="A557" s="6" t="str">
        <f t="shared" si="53"/>
        <v/>
      </c>
      <c r="B557" s="8" t="str">
        <f t="shared" si="54"/>
        <v/>
      </c>
      <c r="C557" s="8" t="str">
        <f t="shared" si="51"/>
        <v/>
      </c>
      <c r="D557" s="8" t="str">
        <f t="shared" si="52"/>
        <v/>
      </c>
      <c r="E557" s="8" t="str">
        <f t="shared" si="55"/>
        <v/>
      </c>
    </row>
    <row r="558" spans="1:5">
      <c r="A558" s="6" t="str">
        <f t="shared" si="53"/>
        <v/>
      </c>
      <c r="B558" s="8" t="str">
        <f t="shared" si="54"/>
        <v/>
      </c>
      <c r="C558" s="8" t="str">
        <f t="shared" si="51"/>
        <v/>
      </c>
      <c r="D558" s="8" t="str">
        <f t="shared" si="52"/>
        <v/>
      </c>
      <c r="E558" s="8" t="str">
        <f t="shared" si="55"/>
        <v/>
      </c>
    </row>
    <row r="559" spans="1:5">
      <c r="A559" s="6" t="str">
        <f t="shared" si="53"/>
        <v/>
      </c>
      <c r="B559" s="8" t="str">
        <f t="shared" si="54"/>
        <v/>
      </c>
      <c r="C559" s="8" t="str">
        <f t="shared" si="51"/>
        <v/>
      </c>
      <c r="D559" s="8" t="str">
        <f t="shared" si="52"/>
        <v/>
      </c>
      <c r="E559" s="8" t="str">
        <f t="shared" si="55"/>
        <v/>
      </c>
    </row>
    <row r="560" spans="1:5">
      <c r="A560" s="6" t="str">
        <f t="shared" si="53"/>
        <v/>
      </c>
      <c r="B560" s="8" t="str">
        <f t="shared" si="54"/>
        <v/>
      </c>
      <c r="C560" s="8" t="str">
        <f t="shared" si="51"/>
        <v/>
      </c>
      <c r="D560" s="8" t="str">
        <f t="shared" si="52"/>
        <v/>
      </c>
      <c r="E560" s="8" t="str">
        <f t="shared" si="55"/>
        <v/>
      </c>
    </row>
    <row r="561" spans="1:5">
      <c r="A561" s="6" t="str">
        <f t="shared" si="53"/>
        <v/>
      </c>
      <c r="B561" s="8" t="str">
        <f t="shared" si="54"/>
        <v/>
      </c>
      <c r="C561" s="8" t="str">
        <f t="shared" si="51"/>
        <v/>
      </c>
      <c r="D561" s="8" t="str">
        <f t="shared" si="52"/>
        <v/>
      </c>
      <c r="E561" s="8" t="str">
        <f t="shared" si="55"/>
        <v/>
      </c>
    </row>
    <row r="562" spans="1:5">
      <c r="A562" s="6" t="str">
        <f t="shared" si="53"/>
        <v/>
      </c>
      <c r="B562" s="8" t="str">
        <f t="shared" si="54"/>
        <v/>
      </c>
      <c r="C562" s="8" t="str">
        <f t="shared" si="51"/>
        <v/>
      </c>
      <c r="D562" s="8" t="str">
        <f t="shared" si="52"/>
        <v/>
      </c>
      <c r="E562" s="8" t="str">
        <f t="shared" si="55"/>
        <v/>
      </c>
    </row>
    <row r="563" spans="1:5">
      <c r="A563" s="6" t="str">
        <f t="shared" si="53"/>
        <v/>
      </c>
      <c r="B563" s="8" t="str">
        <f t="shared" si="54"/>
        <v/>
      </c>
      <c r="C563" s="8" t="str">
        <f t="shared" si="51"/>
        <v/>
      </c>
      <c r="D563" s="8" t="str">
        <f t="shared" si="52"/>
        <v/>
      </c>
      <c r="E563" s="8" t="str">
        <f t="shared" si="55"/>
        <v/>
      </c>
    </row>
    <row r="564" spans="1:5">
      <c r="A564" s="6" t="str">
        <f t="shared" si="53"/>
        <v/>
      </c>
      <c r="B564" s="8" t="str">
        <f t="shared" si="54"/>
        <v/>
      </c>
      <c r="C564" s="8" t="str">
        <f t="shared" si="51"/>
        <v/>
      </c>
      <c r="D564" s="8" t="str">
        <f t="shared" si="52"/>
        <v/>
      </c>
      <c r="E564" s="8" t="str">
        <f t="shared" si="55"/>
        <v/>
      </c>
    </row>
    <row r="565" spans="1:5">
      <c r="A565" s="6" t="str">
        <f t="shared" si="53"/>
        <v/>
      </c>
      <c r="B565" s="8" t="str">
        <f t="shared" si="54"/>
        <v/>
      </c>
      <c r="C565" s="8" t="str">
        <f t="shared" si="51"/>
        <v/>
      </c>
      <c r="D565" s="8" t="str">
        <f t="shared" si="52"/>
        <v/>
      </c>
      <c r="E565" s="8" t="str">
        <f t="shared" si="55"/>
        <v/>
      </c>
    </row>
    <row r="566" spans="1:5">
      <c r="A566" s="6" t="str">
        <f t="shared" si="53"/>
        <v/>
      </c>
      <c r="B566" s="8" t="str">
        <f t="shared" si="54"/>
        <v/>
      </c>
      <c r="C566" s="8" t="str">
        <f t="shared" si="51"/>
        <v/>
      </c>
      <c r="D566" s="8" t="str">
        <f t="shared" si="52"/>
        <v/>
      </c>
      <c r="E566" s="8" t="str">
        <f t="shared" si="55"/>
        <v/>
      </c>
    </row>
    <row r="567" spans="1:5">
      <c r="A567" s="6" t="str">
        <f t="shared" si="53"/>
        <v/>
      </c>
      <c r="B567" s="8" t="str">
        <f t="shared" si="54"/>
        <v/>
      </c>
      <c r="C567" s="8" t="str">
        <f t="shared" si="51"/>
        <v/>
      </c>
      <c r="D567" s="8" t="str">
        <f t="shared" si="52"/>
        <v/>
      </c>
      <c r="E567" s="8" t="str">
        <f t="shared" si="55"/>
        <v/>
      </c>
    </row>
    <row r="568" spans="1:5">
      <c r="A568" s="6" t="str">
        <f t="shared" si="53"/>
        <v/>
      </c>
      <c r="B568" s="8" t="str">
        <f t="shared" si="54"/>
        <v/>
      </c>
      <c r="C568" s="8" t="str">
        <f t="shared" si="51"/>
        <v/>
      </c>
      <c r="D568" s="8" t="str">
        <f t="shared" si="52"/>
        <v/>
      </c>
      <c r="E568" s="8" t="str">
        <f t="shared" si="55"/>
        <v/>
      </c>
    </row>
    <row r="569" spans="1:5">
      <c r="A569" s="6" t="str">
        <f t="shared" si="53"/>
        <v/>
      </c>
      <c r="B569" s="8" t="str">
        <f t="shared" si="54"/>
        <v/>
      </c>
      <c r="C569" s="8" t="str">
        <f t="shared" si="51"/>
        <v/>
      </c>
      <c r="D569" s="8" t="str">
        <f t="shared" si="52"/>
        <v/>
      </c>
      <c r="E569" s="8" t="str">
        <f t="shared" si="55"/>
        <v/>
      </c>
    </row>
    <row r="570" spans="1:5">
      <c r="A570" s="6" t="str">
        <f t="shared" si="53"/>
        <v/>
      </c>
      <c r="B570" s="8" t="str">
        <f t="shared" si="54"/>
        <v/>
      </c>
      <c r="C570" s="8" t="str">
        <f t="shared" si="51"/>
        <v/>
      </c>
      <c r="D570" s="8" t="str">
        <f t="shared" si="52"/>
        <v/>
      </c>
      <c r="E570" s="8" t="str">
        <f t="shared" si="55"/>
        <v/>
      </c>
    </row>
    <row r="571" spans="1:5">
      <c r="A571" s="6" t="str">
        <f t="shared" si="53"/>
        <v/>
      </c>
      <c r="B571" s="8" t="str">
        <f t="shared" si="54"/>
        <v/>
      </c>
      <c r="C571" s="8" t="str">
        <f t="shared" si="51"/>
        <v/>
      </c>
      <c r="D571" s="8" t="str">
        <f t="shared" si="52"/>
        <v/>
      </c>
      <c r="E571" s="8" t="str">
        <f t="shared" si="55"/>
        <v/>
      </c>
    </row>
    <row r="572" spans="1:5">
      <c r="A572" s="6" t="str">
        <f t="shared" si="53"/>
        <v/>
      </c>
      <c r="B572" s="8" t="str">
        <f t="shared" si="54"/>
        <v/>
      </c>
      <c r="C572" s="8" t="str">
        <f t="shared" si="51"/>
        <v/>
      </c>
      <c r="D572" s="8" t="str">
        <f t="shared" si="52"/>
        <v/>
      </c>
      <c r="E572" s="8" t="str">
        <f t="shared" si="55"/>
        <v/>
      </c>
    </row>
    <row r="573" spans="1:5">
      <c r="A573" s="6" t="str">
        <f t="shared" si="53"/>
        <v/>
      </c>
      <c r="B573" s="8" t="str">
        <f t="shared" si="54"/>
        <v/>
      </c>
      <c r="C573" s="8" t="str">
        <f t="shared" si="51"/>
        <v/>
      </c>
      <c r="D573" s="8" t="str">
        <f t="shared" si="52"/>
        <v/>
      </c>
      <c r="E573" s="8" t="str">
        <f t="shared" si="55"/>
        <v/>
      </c>
    </row>
    <row r="574" spans="1:5">
      <c r="A574" s="6" t="str">
        <f t="shared" si="53"/>
        <v/>
      </c>
      <c r="B574" s="8" t="str">
        <f t="shared" si="54"/>
        <v/>
      </c>
      <c r="C574" s="8" t="str">
        <f t="shared" si="51"/>
        <v/>
      </c>
      <c r="D574" s="8" t="str">
        <f t="shared" si="52"/>
        <v/>
      </c>
      <c r="E574" s="8" t="str">
        <f t="shared" si="55"/>
        <v/>
      </c>
    </row>
    <row r="575" spans="1:5">
      <c r="A575" s="6" t="str">
        <f t="shared" si="53"/>
        <v/>
      </c>
      <c r="B575" s="8" t="str">
        <f t="shared" si="54"/>
        <v/>
      </c>
      <c r="C575" s="8" t="str">
        <f t="shared" si="51"/>
        <v/>
      </c>
      <c r="D575" s="8" t="str">
        <f t="shared" si="52"/>
        <v/>
      </c>
      <c r="E575" s="8" t="str">
        <f t="shared" si="55"/>
        <v/>
      </c>
    </row>
    <row r="576" spans="1:5">
      <c r="A576" s="6" t="str">
        <f t="shared" si="53"/>
        <v/>
      </c>
      <c r="B576" s="8" t="str">
        <f t="shared" si="54"/>
        <v/>
      </c>
      <c r="C576" s="8" t="str">
        <f t="shared" si="51"/>
        <v/>
      </c>
      <c r="D576" s="8" t="str">
        <f t="shared" si="52"/>
        <v/>
      </c>
      <c r="E576" s="8" t="str">
        <f t="shared" si="55"/>
        <v/>
      </c>
    </row>
    <row r="577" spans="1:5">
      <c r="A577" s="6" t="str">
        <f t="shared" si="53"/>
        <v/>
      </c>
      <c r="B577" s="8" t="str">
        <f t="shared" si="54"/>
        <v/>
      </c>
      <c r="C577" s="8" t="str">
        <f t="shared" si="51"/>
        <v/>
      </c>
      <c r="D577" s="8" t="str">
        <f t="shared" si="52"/>
        <v/>
      </c>
      <c r="E577" s="8" t="str">
        <f t="shared" si="55"/>
        <v/>
      </c>
    </row>
    <row r="578" spans="1:5">
      <c r="A578" s="6" t="str">
        <f t="shared" si="53"/>
        <v/>
      </c>
      <c r="B578" s="8" t="str">
        <f t="shared" si="54"/>
        <v/>
      </c>
      <c r="C578" s="8" t="str">
        <f t="shared" si="51"/>
        <v/>
      </c>
      <c r="D578" s="8" t="str">
        <f t="shared" si="52"/>
        <v/>
      </c>
      <c r="E578" s="8" t="str">
        <f t="shared" si="55"/>
        <v/>
      </c>
    </row>
    <row r="579" spans="1:5">
      <c r="A579" s="6" t="str">
        <f t="shared" si="53"/>
        <v/>
      </c>
      <c r="B579" s="8" t="str">
        <f t="shared" si="54"/>
        <v/>
      </c>
      <c r="C579" s="8" t="str">
        <f t="shared" si="51"/>
        <v/>
      </c>
      <c r="D579" s="8" t="str">
        <f t="shared" si="52"/>
        <v/>
      </c>
      <c r="E579" s="8" t="str">
        <f t="shared" si="55"/>
        <v/>
      </c>
    </row>
    <row r="580" spans="1:5">
      <c r="A580" s="6" t="str">
        <f t="shared" si="53"/>
        <v/>
      </c>
      <c r="B580" s="8" t="str">
        <f t="shared" si="54"/>
        <v/>
      </c>
      <c r="C580" s="8" t="str">
        <f t="shared" si="51"/>
        <v/>
      </c>
      <c r="D580" s="8" t="str">
        <f t="shared" si="52"/>
        <v/>
      </c>
      <c r="E580" s="8" t="str">
        <f t="shared" si="55"/>
        <v/>
      </c>
    </row>
    <row r="581" spans="1:5">
      <c r="A581" s="6" t="str">
        <f t="shared" si="53"/>
        <v/>
      </c>
      <c r="B581" s="8" t="str">
        <f t="shared" si="54"/>
        <v/>
      </c>
      <c r="C581" s="8" t="str">
        <f t="shared" si="51"/>
        <v/>
      </c>
      <c r="D581" s="8" t="str">
        <f t="shared" si="52"/>
        <v/>
      </c>
      <c r="E581" s="8" t="str">
        <f t="shared" si="55"/>
        <v/>
      </c>
    </row>
    <row r="582" spans="1:5">
      <c r="A582" s="6" t="str">
        <f t="shared" si="53"/>
        <v/>
      </c>
      <c r="B582" s="8" t="str">
        <f t="shared" si="54"/>
        <v/>
      </c>
      <c r="C582" s="8" t="str">
        <f t="shared" si="51"/>
        <v/>
      </c>
      <c r="D582" s="8" t="str">
        <f t="shared" si="52"/>
        <v/>
      </c>
      <c r="E582" s="8" t="str">
        <f t="shared" si="55"/>
        <v/>
      </c>
    </row>
    <row r="583" spans="1:5">
      <c r="A583" s="6" t="str">
        <f t="shared" si="53"/>
        <v/>
      </c>
      <c r="B583" s="8" t="str">
        <f t="shared" si="54"/>
        <v/>
      </c>
      <c r="C583" s="8" t="str">
        <f t="shared" si="51"/>
        <v/>
      </c>
      <c r="D583" s="8" t="str">
        <f t="shared" si="52"/>
        <v/>
      </c>
      <c r="E583" s="8" t="str">
        <f t="shared" si="55"/>
        <v/>
      </c>
    </row>
    <row r="584" spans="1:5">
      <c r="A584" s="6" t="str">
        <f t="shared" si="53"/>
        <v/>
      </c>
      <c r="B584" s="8" t="str">
        <f t="shared" si="54"/>
        <v/>
      </c>
      <c r="C584" s="8" t="str">
        <f t="shared" si="51"/>
        <v/>
      </c>
      <c r="D584" s="8" t="str">
        <f t="shared" si="52"/>
        <v/>
      </c>
      <c r="E584" s="8" t="str">
        <f t="shared" si="55"/>
        <v/>
      </c>
    </row>
    <row r="585" spans="1:5">
      <c r="A585" s="6" t="str">
        <f t="shared" si="53"/>
        <v/>
      </c>
      <c r="B585" s="8" t="str">
        <f t="shared" si="54"/>
        <v/>
      </c>
      <c r="C585" s="8" t="str">
        <f t="shared" si="51"/>
        <v/>
      </c>
      <c r="D585" s="8" t="str">
        <f t="shared" si="52"/>
        <v/>
      </c>
      <c r="E585" s="8" t="str">
        <f t="shared" si="55"/>
        <v/>
      </c>
    </row>
    <row r="586" spans="1:5">
      <c r="A586" s="6" t="str">
        <f t="shared" si="53"/>
        <v/>
      </c>
      <c r="B586" s="8" t="str">
        <f t="shared" si="54"/>
        <v/>
      </c>
      <c r="C586" s="8" t="str">
        <f t="shared" si="51"/>
        <v/>
      </c>
      <c r="D586" s="8" t="str">
        <f t="shared" si="52"/>
        <v/>
      </c>
      <c r="E586" s="8" t="str">
        <f t="shared" si="55"/>
        <v/>
      </c>
    </row>
    <row r="587" spans="1:5">
      <c r="A587" s="6" t="str">
        <f t="shared" si="53"/>
        <v/>
      </c>
      <c r="B587" s="8" t="str">
        <f t="shared" si="54"/>
        <v/>
      </c>
      <c r="C587" s="8" t="str">
        <f t="shared" si="51"/>
        <v/>
      </c>
      <c r="D587" s="8" t="str">
        <f t="shared" si="52"/>
        <v/>
      </c>
      <c r="E587" s="8" t="str">
        <f t="shared" si="55"/>
        <v/>
      </c>
    </row>
    <row r="588" spans="1:5">
      <c r="A588" s="6" t="str">
        <f t="shared" si="53"/>
        <v/>
      </c>
      <c r="B588" s="8" t="str">
        <f t="shared" si="54"/>
        <v/>
      </c>
      <c r="C588" s="8" t="str">
        <f t="shared" si="51"/>
        <v/>
      </c>
      <c r="D588" s="8" t="str">
        <f t="shared" si="52"/>
        <v/>
      </c>
      <c r="E588" s="8" t="str">
        <f t="shared" si="55"/>
        <v/>
      </c>
    </row>
    <row r="589" spans="1:5">
      <c r="A589" s="6" t="str">
        <f t="shared" si="53"/>
        <v/>
      </c>
      <c r="B589" s="8" t="str">
        <f t="shared" si="54"/>
        <v/>
      </c>
      <c r="C589" s="8" t="str">
        <f t="shared" si="51"/>
        <v/>
      </c>
      <c r="D589" s="8" t="str">
        <f t="shared" si="52"/>
        <v/>
      </c>
      <c r="E589" s="8" t="str">
        <f t="shared" si="55"/>
        <v/>
      </c>
    </row>
    <row r="590" spans="1:5">
      <c r="A590" s="6" t="str">
        <f t="shared" si="53"/>
        <v/>
      </c>
      <c r="B590" s="8" t="str">
        <f t="shared" si="54"/>
        <v/>
      </c>
      <c r="C590" s="8" t="str">
        <f t="shared" si="51"/>
        <v/>
      </c>
      <c r="D590" s="8" t="str">
        <f t="shared" si="52"/>
        <v/>
      </c>
      <c r="E590" s="8" t="str">
        <f t="shared" si="55"/>
        <v/>
      </c>
    </row>
    <row r="591" spans="1:5">
      <c r="A591" s="6" t="str">
        <f t="shared" si="53"/>
        <v/>
      </c>
      <c r="B591" s="8" t="str">
        <f t="shared" si="54"/>
        <v/>
      </c>
      <c r="C591" s="8" t="str">
        <f t="shared" si="51"/>
        <v/>
      </c>
      <c r="D591" s="8" t="str">
        <f t="shared" si="52"/>
        <v/>
      </c>
      <c r="E591" s="8" t="str">
        <f t="shared" si="55"/>
        <v/>
      </c>
    </row>
    <row r="592" spans="1:5">
      <c r="A592" s="6" t="str">
        <f t="shared" si="53"/>
        <v/>
      </c>
      <c r="B592" s="8" t="str">
        <f t="shared" si="54"/>
        <v/>
      </c>
      <c r="C592" s="8" t="str">
        <f t="shared" si="51"/>
        <v/>
      </c>
      <c r="D592" s="8" t="str">
        <f t="shared" si="52"/>
        <v/>
      </c>
      <c r="E592" s="8" t="str">
        <f t="shared" si="55"/>
        <v/>
      </c>
    </row>
    <row r="593" spans="1:5">
      <c r="A593" s="6" t="str">
        <f t="shared" si="53"/>
        <v/>
      </c>
      <c r="B593" s="8" t="str">
        <f t="shared" si="54"/>
        <v/>
      </c>
      <c r="C593" s="8" t="str">
        <f t="shared" si="51"/>
        <v/>
      </c>
      <c r="D593" s="8" t="str">
        <f t="shared" si="52"/>
        <v/>
      </c>
      <c r="E593" s="8" t="str">
        <f t="shared" si="55"/>
        <v/>
      </c>
    </row>
    <row r="594" spans="1:5">
      <c r="A594" s="6" t="str">
        <f t="shared" si="53"/>
        <v/>
      </c>
      <c r="B594" s="8" t="str">
        <f t="shared" si="54"/>
        <v/>
      </c>
      <c r="C594" s="8" t="str">
        <f t="shared" si="51"/>
        <v/>
      </c>
      <c r="D594" s="8" t="str">
        <f t="shared" si="52"/>
        <v/>
      </c>
      <c r="E594" s="8" t="str">
        <f t="shared" si="55"/>
        <v/>
      </c>
    </row>
    <row r="595" spans="1:5">
      <c r="A595" s="6" t="str">
        <f t="shared" si="53"/>
        <v/>
      </c>
      <c r="B595" s="8" t="str">
        <f t="shared" si="54"/>
        <v/>
      </c>
      <c r="C595" s="8" t="str">
        <f t="shared" si="51"/>
        <v/>
      </c>
      <c r="D595" s="8" t="str">
        <f t="shared" si="52"/>
        <v/>
      </c>
      <c r="E595" s="8" t="str">
        <f t="shared" si="55"/>
        <v/>
      </c>
    </row>
    <row r="596" spans="1:5">
      <c r="A596" s="6" t="str">
        <f t="shared" si="53"/>
        <v/>
      </c>
      <c r="B596" s="8" t="str">
        <f t="shared" si="54"/>
        <v/>
      </c>
      <c r="C596" s="8" t="str">
        <f t="shared" si="51"/>
        <v/>
      </c>
      <c r="D596" s="8" t="str">
        <f t="shared" si="52"/>
        <v/>
      </c>
      <c r="E596" s="8" t="str">
        <f t="shared" si="55"/>
        <v/>
      </c>
    </row>
    <row r="597" spans="1:5">
      <c r="A597" s="6" t="str">
        <f t="shared" si="53"/>
        <v/>
      </c>
      <c r="B597" s="8" t="str">
        <f t="shared" si="54"/>
        <v/>
      </c>
      <c r="C597" s="8" t="str">
        <f t="shared" si="51"/>
        <v/>
      </c>
      <c r="D597" s="8" t="str">
        <f t="shared" si="52"/>
        <v/>
      </c>
      <c r="E597" s="8" t="str">
        <f t="shared" si="55"/>
        <v/>
      </c>
    </row>
    <row r="598" spans="1:5">
      <c r="A598" s="6" t="str">
        <f t="shared" si="53"/>
        <v/>
      </c>
      <c r="B598" s="8" t="str">
        <f t="shared" si="54"/>
        <v/>
      </c>
      <c r="C598" s="8" t="str">
        <f t="shared" si="51"/>
        <v/>
      </c>
      <c r="D598" s="8" t="str">
        <f t="shared" si="52"/>
        <v/>
      </c>
      <c r="E598" s="8" t="str">
        <f t="shared" si="55"/>
        <v/>
      </c>
    </row>
    <row r="599" spans="1:5">
      <c r="A599" s="6" t="str">
        <f t="shared" si="53"/>
        <v/>
      </c>
      <c r="B599" s="8" t="str">
        <f t="shared" si="54"/>
        <v/>
      </c>
      <c r="C599" s="8" t="str">
        <f t="shared" si="51"/>
        <v/>
      </c>
      <c r="D599" s="8" t="str">
        <f t="shared" si="52"/>
        <v/>
      </c>
      <c r="E599" s="8" t="str">
        <f t="shared" si="55"/>
        <v/>
      </c>
    </row>
    <row r="600" spans="1:5">
      <c r="A600" s="6" t="str">
        <f t="shared" si="53"/>
        <v/>
      </c>
      <c r="B600" s="8" t="str">
        <f t="shared" si="54"/>
        <v/>
      </c>
      <c r="C600" s="8" t="str">
        <f t="shared" si="51"/>
        <v/>
      </c>
      <c r="D600" s="8" t="str">
        <f t="shared" si="52"/>
        <v/>
      </c>
      <c r="E600" s="8" t="str">
        <f t="shared" si="55"/>
        <v/>
      </c>
    </row>
    <row r="601" spans="1:5">
      <c r="A601" s="6" t="str">
        <f t="shared" si="53"/>
        <v/>
      </c>
      <c r="B601" s="8" t="str">
        <f t="shared" si="54"/>
        <v/>
      </c>
      <c r="C601" s="8" t="str">
        <f t="shared" si="51"/>
        <v/>
      </c>
      <c r="D601" s="8" t="str">
        <f t="shared" si="52"/>
        <v/>
      </c>
      <c r="E601" s="8" t="str">
        <f t="shared" si="55"/>
        <v/>
      </c>
    </row>
    <row r="602" spans="1:5">
      <c r="A602" s="6" t="str">
        <f t="shared" si="53"/>
        <v/>
      </c>
      <c r="B602" s="8" t="str">
        <f t="shared" si="54"/>
        <v/>
      </c>
      <c r="C602" s="8" t="str">
        <f t="shared" si="51"/>
        <v/>
      </c>
      <c r="D602" s="8" t="str">
        <f t="shared" si="52"/>
        <v/>
      </c>
      <c r="E602" s="8" t="str">
        <f t="shared" si="55"/>
        <v/>
      </c>
    </row>
    <row r="603" spans="1:5">
      <c r="A603" s="6" t="str">
        <f t="shared" si="53"/>
        <v/>
      </c>
      <c r="B603" s="8" t="str">
        <f t="shared" si="54"/>
        <v/>
      </c>
      <c r="C603" s="8" t="str">
        <f t="shared" si="51"/>
        <v/>
      </c>
      <c r="D603" s="8" t="str">
        <f t="shared" si="52"/>
        <v/>
      </c>
      <c r="E603" s="8" t="str">
        <f t="shared" si="55"/>
        <v/>
      </c>
    </row>
    <row r="604" spans="1:5">
      <c r="A604" s="6" t="str">
        <f t="shared" si="53"/>
        <v/>
      </c>
      <c r="B604" s="8" t="str">
        <f t="shared" si="54"/>
        <v/>
      </c>
      <c r="C604" s="8" t="str">
        <f t="shared" ref="C604:C667" si="56">IF(B604="","",B604*$E$3/$E$6)</f>
        <v/>
      </c>
      <c r="D604" s="8" t="str">
        <f t="shared" ref="D604:D667" si="57">IF(C604="","",E604-C604)</f>
        <v/>
      </c>
      <c r="E604" s="8" t="str">
        <f t="shared" si="55"/>
        <v/>
      </c>
    </row>
    <row r="605" spans="1:5">
      <c r="A605" s="6" t="str">
        <f t="shared" ref="A605:A668" si="58">IF(OR(B604=0,B604=""),"",A604+1)</f>
        <v/>
      </c>
      <c r="B605" s="8" t="str">
        <f t="shared" ref="B605:B668" si="59">IF(B604="","",IF(AND(B604-D604=0,E604=0),"",B604-D604))</f>
        <v/>
      </c>
      <c r="C605" s="8" t="str">
        <f t="shared" si="56"/>
        <v/>
      </c>
      <c r="D605" s="8" t="str">
        <f t="shared" si="57"/>
        <v/>
      </c>
      <c r="E605" s="8" t="str">
        <f t="shared" ref="E605:E668" si="60">IF(B605="","",IF(B605+C605&gt;$E$9,$E$9,B605+C605))</f>
        <v/>
      </c>
    </row>
    <row r="606" spans="1:5">
      <c r="A606" s="6" t="str">
        <f t="shared" si="58"/>
        <v/>
      </c>
      <c r="B606" s="8" t="str">
        <f t="shared" si="59"/>
        <v/>
      </c>
      <c r="C606" s="8" t="str">
        <f t="shared" si="56"/>
        <v/>
      </c>
      <c r="D606" s="8" t="str">
        <f t="shared" si="57"/>
        <v/>
      </c>
      <c r="E606" s="8" t="str">
        <f t="shared" si="60"/>
        <v/>
      </c>
    </row>
    <row r="607" spans="1:5">
      <c r="A607" s="6" t="str">
        <f t="shared" si="58"/>
        <v/>
      </c>
      <c r="B607" s="8" t="str">
        <f t="shared" si="59"/>
        <v/>
      </c>
      <c r="C607" s="8" t="str">
        <f t="shared" si="56"/>
        <v/>
      </c>
      <c r="D607" s="8" t="str">
        <f t="shared" si="57"/>
        <v/>
      </c>
      <c r="E607" s="8" t="str">
        <f t="shared" si="60"/>
        <v/>
      </c>
    </row>
    <row r="608" spans="1:5">
      <c r="A608" s="6" t="str">
        <f t="shared" si="58"/>
        <v/>
      </c>
      <c r="B608" s="8" t="str">
        <f t="shared" si="59"/>
        <v/>
      </c>
      <c r="C608" s="8" t="str">
        <f t="shared" si="56"/>
        <v/>
      </c>
      <c r="D608" s="8" t="str">
        <f t="shared" si="57"/>
        <v/>
      </c>
      <c r="E608" s="8" t="str">
        <f t="shared" si="60"/>
        <v/>
      </c>
    </row>
    <row r="609" spans="1:5">
      <c r="A609" s="6" t="str">
        <f t="shared" si="58"/>
        <v/>
      </c>
      <c r="B609" s="8" t="str">
        <f t="shared" si="59"/>
        <v/>
      </c>
      <c r="C609" s="8" t="str">
        <f t="shared" si="56"/>
        <v/>
      </c>
      <c r="D609" s="8" t="str">
        <f t="shared" si="57"/>
        <v/>
      </c>
      <c r="E609" s="8" t="str">
        <f t="shared" si="60"/>
        <v/>
      </c>
    </row>
    <row r="610" spans="1:5">
      <c r="A610" s="6" t="str">
        <f t="shared" si="58"/>
        <v/>
      </c>
      <c r="B610" s="8" t="str">
        <f t="shared" si="59"/>
        <v/>
      </c>
      <c r="C610" s="8" t="str">
        <f t="shared" si="56"/>
        <v/>
      </c>
      <c r="D610" s="8" t="str">
        <f t="shared" si="57"/>
        <v/>
      </c>
      <c r="E610" s="8" t="str">
        <f t="shared" si="60"/>
        <v/>
      </c>
    </row>
    <row r="611" spans="1:5">
      <c r="A611" s="6" t="str">
        <f t="shared" si="58"/>
        <v/>
      </c>
      <c r="B611" s="8" t="str">
        <f t="shared" si="59"/>
        <v/>
      </c>
      <c r="C611" s="8" t="str">
        <f t="shared" si="56"/>
        <v/>
      </c>
      <c r="D611" s="8" t="str">
        <f t="shared" si="57"/>
        <v/>
      </c>
      <c r="E611" s="8" t="str">
        <f t="shared" si="60"/>
        <v/>
      </c>
    </row>
    <row r="612" spans="1:5">
      <c r="A612" s="6" t="str">
        <f t="shared" si="58"/>
        <v/>
      </c>
      <c r="B612" s="8" t="str">
        <f t="shared" si="59"/>
        <v/>
      </c>
      <c r="C612" s="8" t="str">
        <f t="shared" si="56"/>
        <v/>
      </c>
      <c r="D612" s="8" t="str">
        <f t="shared" si="57"/>
        <v/>
      </c>
      <c r="E612" s="8" t="str">
        <f t="shared" si="60"/>
        <v/>
      </c>
    </row>
    <row r="613" spans="1:5">
      <c r="A613" s="6" t="str">
        <f t="shared" si="58"/>
        <v/>
      </c>
      <c r="B613" s="8" t="str">
        <f t="shared" si="59"/>
        <v/>
      </c>
      <c r="C613" s="8" t="str">
        <f t="shared" si="56"/>
        <v/>
      </c>
      <c r="D613" s="8" t="str">
        <f t="shared" si="57"/>
        <v/>
      </c>
      <c r="E613" s="8" t="str">
        <f t="shared" si="60"/>
        <v/>
      </c>
    </row>
    <row r="614" spans="1:5">
      <c r="A614" s="6" t="str">
        <f t="shared" si="58"/>
        <v/>
      </c>
      <c r="B614" s="8" t="str">
        <f t="shared" si="59"/>
        <v/>
      </c>
      <c r="C614" s="8" t="str">
        <f t="shared" si="56"/>
        <v/>
      </c>
      <c r="D614" s="8" t="str">
        <f t="shared" si="57"/>
        <v/>
      </c>
      <c r="E614" s="8" t="str">
        <f t="shared" si="60"/>
        <v/>
      </c>
    </row>
    <row r="615" spans="1:5">
      <c r="A615" s="6" t="str">
        <f t="shared" si="58"/>
        <v/>
      </c>
      <c r="B615" s="8" t="str">
        <f t="shared" si="59"/>
        <v/>
      </c>
      <c r="C615" s="8" t="str">
        <f t="shared" si="56"/>
        <v/>
      </c>
      <c r="D615" s="8" t="str">
        <f t="shared" si="57"/>
        <v/>
      </c>
      <c r="E615" s="8" t="str">
        <f t="shared" si="60"/>
        <v/>
      </c>
    </row>
    <row r="616" spans="1:5">
      <c r="A616" s="6" t="str">
        <f t="shared" si="58"/>
        <v/>
      </c>
      <c r="B616" s="8" t="str">
        <f t="shared" si="59"/>
        <v/>
      </c>
      <c r="C616" s="8" t="str">
        <f t="shared" si="56"/>
        <v/>
      </c>
      <c r="D616" s="8" t="str">
        <f t="shared" si="57"/>
        <v/>
      </c>
      <c r="E616" s="8" t="str">
        <f t="shared" si="60"/>
        <v/>
      </c>
    </row>
    <row r="617" spans="1:5">
      <c r="A617" s="6" t="str">
        <f t="shared" si="58"/>
        <v/>
      </c>
      <c r="B617" s="8" t="str">
        <f t="shared" si="59"/>
        <v/>
      </c>
      <c r="C617" s="8" t="str">
        <f t="shared" si="56"/>
        <v/>
      </c>
      <c r="D617" s="8" t="str">
        <f t="shared" si="57"/>
        <v/>
      </c>
      <c r="E617" s="8" t="str">
        <f t="shared" si="60"/>
        <v/>
      </c>
    </row>
    <row r="618" spans="1:5">
      <c r="A618" s="6" t="str">
        <f t="shared" si="58"/>
        <v/>
      </c>
      <c r="B618" s="8" t="str">
        <f t="shared" si="59"/>
        <v/>
      </c>
      <c r="C618" s="8" t="str">
        <f t="shared" si="56"/>
        <v/>
      </c>
      <c r="D618" s="8" t="str">
        <f t="shared" si="57"/>
        <v/>
      </c>
      <c r="E618" s="8" t="str">
        <f t="shared" si="60"/>
        <v/>
      </c>
    </row>
    <row r="619" spans="1:5">
      <c r="A619" s="6" t="str">
        <f t="shared" si="58"/>
        <v/>
      </c>
      <c r="B619" s="8" t="str">
        <f t="shared" si="59"/>
        <v/>
      </c>
      <c r="C619" s="8" t="str">
        <f t="shared" si="56"/>
        <v/>
      </c>
      <c r="D619" s="8" t="str">
        <f t="shared" si="57"/>
        <v/>
      </c>
      <c r="E619" s="8" t="str">
        <f t="shared" si="60"/>
        <v/>
      </c>
    </row>
    <row r="620" spans="1:5">
      <c r="A620" s="6" t="str">
        <f t="shared" si="58"/>
        <v/>
      </c>
      <c r="B620" s="8" t="str">
        <f t="shared" si="59"/>
        <v/>
      </c>
      <c r="C620" s="8" t="str">
        <f t="shared" si="56"/>
        <v/>
      </c>
      <c r="D620" s="8" t="str">
        <f t="shared" si="57"/>
        <v/>
      </c>
      <c r="E620" s="8" t="str">
        <f t="shared" si="60"/>
        <v/>
      </c>
    </row>
    <row r="621" spans="1:5">
      <c r="A621" s="6" t="str">
        <f t="shared" si="58"/>
        <v/>
      </c>
      <c r="B621" s="8" t="str">
        <f t="shared" si="59"/>
        <v/>
      </c>
      <c r="C621" s="8" t="str">
        <f t="shared" si="56"/>
        <v/>
      </c>
      <c r="D621" s="8" t="str">
        <f t="shared" si="57"/>
        <v/>
      </c>
      <c r="E621" s="8" t="str">
        <f t="shared" si="60"/>
        <v/>
      </c>
    </row>
    <row r="622" spans="1:5">
      <c r="A622" s="6" t="str">
        <f t="shared" si="58"/>
        <v/>
      </c>
      <c r="B622" s="8" t="str">
        <f t="shared" si="59"/>
        <v/>
      </c>
      <c r="C622" s="8" t="str">
        <f t="shared" si="56"/>
        <v/>
      </c>
      <c r="D622" s="8" t="str">
        <f t="shared" si="57"/>
        <v/>
      </c>
      <c r="E622" s="8" t="str">
        <f t="shared" si="60"/>
        <v/>
      </c>
    </row>
    <row r="623" spans="1:5">
      <c r="A623" s="6" t="str">
        <f t="shared" si="58"/>
        <v/>
      </c>
      <c r="B623" s="8" t="str">
        <f t="shared" si="59"/>
        <v/>
      </c>
      <c r="C623" s="8" t="str">
        <f t="shared" si="56"/>
        <v/>
      </c>
      <c r="D623" s="8" t="str">
        <f t="shared" si="57"/>
        <v/>
      </c>
      <c r="E623" s="8" t="str">
        <f t="shared" si="60"/>
        <v/>
      </c>
    </row>
    <row r="624" spans="1:5">
      <c r="A624" s="6" t="str">
        <f t="shared" si="58"/>
        <v/>
      </c>
      <c r="B624" s="8" t="str">
        <f t="shared" si="59"/>
        <v/>
      </c>
      <c r="C624" s="8" t="str">
        <f t="shared" si="56"/>
        <v/>
      </c>
      <c r="D624" s="8" t="str">
        <f t="shared" si="57"/>
        <v/>
      </c>
      <c r="E624" s="8" t="str">
        <f t="shared" si="60"/>
        <v/>
      </c>
    </row>
    <row r="625" spans="1:5">
      <c r="A625" s="6" t="str">
        <f t="shared" si="58"/>
        <v/>
      </c>
      <c r="B625" s="8" t="str">
        <f t="shared" si="59"/>
        <v/>
      </c>
      <c r="C625" s="8" t="str">
        <f t="shared" si="56"/>
        <v/>
      </c>
      <c r="D625" s="8" t="str">
        <f t="shared" si="57"/>
        <v/>
      </c>
      <c r="E625" s="8" t="str">
        <f t="shared" si="60"/>
        <v/>
      </c>
    </row>
    <row r="626" spans="1:5">
      <c r="A626" s="6" t="str">
        <f t="shared" si="58"/>
        <v/>
      </c>
      <c r="B626" s="8" t="str">
        <f t="shared" si="59"/>
        <v/>
      </c>
      <c r="C626" s="8" t="str">
        <f t="shared" si="56"/>
        <v/>
      </c>
      <c r="D626" s="8" t="str">
        <f t="shared" si="57"/>
        <v/>
      </c>
      <c r="E626" s="8" t="str">
        <f t="shared" si="60"/>
        <v/>
      </c>
    </row>
    <row r="627" spans="1:5">
      <c r="A627" s="6" t="str">
        <f t="shared" si="58"/>
        <v/>
      </c>
      <c r="B627" s="8" t="str">
        <f t="shared" si="59"/>
        <v/>
      </c>
      <c r="C627" s="8" t="str">
        <f t="shared" si="56"/>
        <v/>
      </c>
      <c r="D627" s="8" t="str">
        <f t="shared" si="57"/>
        <v/>
      </c>
      <c r="E627" s="8" t="str">
        <f t="shared" si="60"/>
        <v/>
      </c>
    </row>
    <row r="628" spans="1:5">
      <c r="A628" s="6" t="str">
        <f t="shared" si="58"/>
        <v/>
      </c>
      <c r="B628" s="8" t="str">
        <f t="shared" si="59"/>
        <v/>
      </c>
      <c r="C628" s="8" t="str">
        <f t="shared" si="56"/>
        <v/>
      </c>
      <c r="D628" s="8" t="str">
        <f t="shared" si="57"/>
        <v/>
      </c>
      <c r="E628" s="8" t="str">
        <f t="shared" si="60"/>
        <v/>
      </c>
    </row>
    <row r="629" spans="1:5">
      <c r="A629" s="6" t="str">
        <f t="shared" si="58"/>
        <v/>
      </c>
      <c r="B629" s="8" t="str">
        <f t="shared" si="59"/>
        <v/>
      </c>
      <c r="C629" s="8" t="str">
        <f t="shared" si="56"/>
        <v/>
      </c>
      <c r="D629" s="8" t="str">
        <f t="shared" si="57"/>
        <v/>
      </c>
      <c r="E629" s="8" t="str">
        <f t="shared" si="60"/>
        <v/>
      </c>
    </row>
    <row r="630" spans="1:5">
      <c r="A630" s="6" t="str">
        <f t="shared" si="58"/>
        <v/>
      </c>
      <c r="B630" s="8" t="str">
        <f t="shared" si="59"/>
        <v/>
      </c>
      <c r="C630" s="8" t="str">
        <f t="shared" si="56"/>
        <v/>
      </c>
      <c r="D630" s="8" t="str">
        <f t="shared" si="57"/>
        <v/>
      </c>
      <c r="E630" s="8" t="str">
        <f t="shared" si="60"/>
        <v/>
      </c>
    </row>
    <row r="631" spans="1:5">
      <c r="A631" s="6" t="str">
        <f t="shared" si="58"/>
        <v/>
      </c>
      <c r="B631" s="8" t="str">
        <f t="shared" si="59"/>
        <v/>
      </c>
      <c r="C631" s="8" t="str">
        <f t="shared" si="56"/>
        <v/>
      </c>
      <c r="D631" s="8" t="str">
        <f t="shared" si="57"/>
        <v/>
      </c>
      <c r="E631" s="8" t="str">
        <f t="shared" si="60"/>
        <v/>
      </c>
    </row>
    <row r="632" spans="1:5">
      <c r="A632" s="6" t="str">
        <f t="shared" si="58"/>
        <v/>
      </c>
      <c r="B632" s="8" t="str">
        <f t="shared" si="59"/>
        <v/>
      </c>
      <c r="C632" s="8" t="str">
        <f t="shared" si="56"/>
        <v/>
      </c>
      <c r="D632" s="8" t="str">
        <f t="shared" si="57"/>
        <v/>
      </c>
      <c r="E632" s="8" t="str">
        <f t="shared" si="60"/>
        <v/>
      </c>
    </row>
    <row r="633" spans="1:5">
      <c r="A633" s="6" t="str">
        <f t="shared" si="58"/>
        <v/>
      </c>
      <c r="B633" s="8" t="str">
        <f t="shared" si="59"/>
        <v/>
      </c>
      <c r="C633" s="8" t="str">
        <f t="shared" si="56"/>
        <v/>
      </c>
      <c r="D633" s="8" t="str">
        <f t="shared" si="57"/>
        <v/>
      </c>
      <c r="E633" s="8" t="str">
        <f t="shared" si="60"/>
        <v/>
      </c>
    </row>
    <row r="634" spans="1:5">
      <c r="A634" s="6" t="str">
        <f t="shared" si="58"/>
        <v/>
      </c>
      <c r="B634" s="8" t="str">
        <f t="shared" si="59"/>
        <v/>
      </c>
      <c r="C634" s="8" t="str">
        <f t="shared" si="56"/>
        <v/>
      </c>
      <c r="D634" s="8" t="str">
        <f t="shared" si="57"/>
        <v/>
      </c>
      <c r="E634" s="8" t="str">
        <f t="shared" si="60"/>
        <v/>
      </c>
    </row>
    <row r="635" spans="1:5">
      <c r="A635" s="6" t="str">
        <f t="shared" si="58"/>
        <v/>
      </c>
      <c r="B635" s="8" t="str">
        <f t="shared" si="59"/>
        <v/>
      </c>
      <c r="C635" s="8" t="str">
        <f t="shared" si="56"/>
        <v/>
      </c>
      <c r="D635" s="8" t="str">
        <f t="shared" si="57"/>
        <v/>
      </c>
      <c r="E635" s="8" t="str">
        <f t="shared" si="60"/>
        <v/>
      </c>
    </row>
    <row r="636" spans="1:5">
      <c r="A636" s="6" t="str">
        <f t="shared" si="58"/>
        <v/>
      </c>
      <c r="B636" s="8" t="str">
        <f t="shared" si="59"/>
        <v/>
      </c>
      <c r="C636" s="8" t="str">
        <f t="shared" si="56"/>
        <v/>
      </c>
      <c r="D636" s="8" t="str">
        <f t="shared" si="57"/>
        <v/>
      </c>
      <c r="E636" s="8" t="str">
        <f t="shared" si="60"/>
        <v/>
      </c>
    </row>
    <row r="637" spans="1:5">
      <c r="A637" s="6" t="str">
        <f t="shared" si="58"/>
        <v/>
      </c>
      <c r="B637" s="8" t="str">
        <f t="shared" si="59"/>
        <v/>
      </c>
      <c r="C637" s="8" t="str">
        <f t="shared" si="56"/>
        <v/>
      </c>
      <c r="D637" s="8" t="str">
        <f t="shared" si="57"/>
        <v/>
      </c>
      <c r="E637" s="8" t="str">
        <f t="shared" si="60"/>
        <v/>
      </c>
    </row>
    <row r="638" spans="1:5">
      <c r="A638" s="6" t="str">
        <f t="shared" si="58"/>
        <v/>
      </c>
      <c r="B638" s="8" t="str">
        <f t="shared" si="59"/>
        <v/>
      </c>
      <c r="C638" s="8" t="str">
        <f t="shared" si="56"/>
        <v/>
      </c>
      <c r="D638" s="8" t="str">
        <f t="shared" si="57"/>
        <v/>
      </c>
      <c r="E638" s="8" t="str">
        <f t="shared" si="60"/>
        <v/>
      </c>
    </row>
    <row r="639" spans="1:5">
      <c r="A639" s="6" t="str">
        <f t="shared" si="58"/>
        <v/>
      </c>
      <c r="B639" s="8" t="str">
        <f t="shared" si="59"/>
        <v/>
      </c>
      <c r="C639" s="8" t="str">
        <f t="shared" si="56"/>
        <v/>
      </c>
      <c r="D639" s="8" t="str">
        <f t="shared" si="57"/>
        <v/>
      </c>
      <c r="E639" s="8" t="str">
        <f t="shared" si="60"/>
        <v/>
      </c>
    </row>
    <row r="640" spans="1:5">
      <c r="A640" s="6" t="str">
        <f t="shared" si="58"/>
        <v/>
      </c>
      <c r="B640" s="8" t="str">
        <f t="shared" si="59"/>
        <v/>
      </c>
      <c r="C640" s="8" t="str">
        <f t="shared" si="56"/>
        <v/>
      </c>
      <c r="D640" s="8" t="str">
        <f t="shared" si="57"/>
        <v/>
      </c>
      <c r="E640" s="8" t="str">
        <f t="shared" si="60"/>
        <v/>
      </c>
    </row>
    <row r="641" spans="1:5">
      <c r="A641" s="6" t="str">
        <f t="shared" si="58"/>
        <v/>
      </c>
      <c r="B641" s="8" t="str">
        <f t="shared" si="59"/>
        <v/>
      </c>
      <c r="C641" s="8" t="str">
        <f t="shared" si="56"/>
        <v/>
      </c>
      <c r="D641" s="8" t="str">
        <f t="shared" si="57"/>
        <v/>
      </c>
      <c r="E641" s="8" t="str">
        <f t="shared" si="60"/>
        <v/>
      </c>
    </row>
    <row r="642" spans="1:5">
      <c r="A642" s="6" t="str">
        <f t="shared" si="58"/>
        <v/>
      </c>
      <c r="B642" s="8" t="str">
        <f t="shared" si="59"/>
        <v/>
      </c>
      <c r="C642" s="8" t="str">
        <f t="shared" si="56"/>
        <v/>
      </c>
      <c r="D642" s="8" t="str">
        <f t="shared" si="57"/>
        <v/>
      </c>
      <c r="E642" s="8" t="str">
        <f t="shared" si="60"/>
        <v/>
      </c>
    </row>
    <row r="643" spans="1:5">
      <c r="A643" s="6" t="str">
        <f t="shared" si="58"/>
        <v/>
      </c>
      <c r="B643" s="8" t="str">
        <f t="shared" si="59"/>
        <v/>
      </c>
      <c r="C643" s="8" t="str">
        <f t="shared" si="56"/>
        <v/>
      </c>
      <c r="D643" s="8" t="str">
        <f t="shared" si="57"/>
        <v/>
      </c>
      <c r="E643" s="8" t="str">
        <f t="shared" si="60"/>
        <v/>
      </c>
    </row>
    <row r="644" spans="1:5">
      <c r="A644" s="6" t="str">
        <f t="shared" si="58"/>
        <v/>
      </c>
      <c r="B644" s="8" t="str">
        <f t="shared" si="59"/>
        <v/>
      </c>
      <c r="C644" s="8" t="str">
        <f t="shared" si="56"/>
        <v/>
      </c>
      <c r="D644" s="8" t="str">
        <f t="shared" si="57"/>
        <v/>
      </c>
      <c r="E644" s="8" t="str">
        <f t="shared" si="60"/>
        <v/>
      </c>
    </row>
    <row r="645" spans="1:5">
      <c r="A645" s="6" t="str">
        <f t="shared" si="58"/>
        <v/>
      </c>
      <c r="B645" s="8" t="str">
        <f t="shared" si="59"/>
        <v/>
      </c>
      <c r="C645" s="8" t="str">
        <f t="shared" si="56"/>
        <v/>
      </c>
      <c r="D645" s="8" t="str">
        <f t="shared" si="57"/>
        <v/>
      </c>
      <c r="E645" s="8" t="str">
        <f t="shared" si="60"/>
        <v/>
      </c>
    </row>
    <row r="646" spans="1:5">
      <c r="A646" s="6" t="str">
        <f t="shared" si="58"/>
        <v/>
      </c>
      <c r="B646" s="8" t="str">
        <f t="shared" si="59"/>
        <v/>
      </c>
      <c r="C646" s="8" t="str">
        <f t="shared" si="56"/>
        <v/>
      </c>
      <c r="D646" s="8" t="str">
        <f t="shared" si="57"/>
        <v/>
      </c>
      <c r="E646" s="8" t="str">
        <f t="shared" si="60"/>
        <v/>
      </c>
    </row>
    <row r="647" spans="1:5">
      <c r="A647" s="6" t="str">
        <f t="shared" si="58"/>
        <v/>
      </c>
      <c r="B647" s="8" t="str">
        <f t="shared" si="59"/>
        <v/>
      </c>
      <c r="C647" s="8" t="str">
        <f t="shared" si="56"/>
        <v/>
      </c>
      <c r="D647" s="8" t="str">
        <f t="shared" si="57"/>
        <v/>
      </c>
      <c r="E647" s="8" t="str">
        <f t="shared" si="60"/>
        <v/>
      </c>
    </row>
    <row r="648" spans="1:5">
      <c r="A648" s="6" t="str">
        <f t="shared" si="58"/>
        <v/>
      </c>
      <c r="B648" s="8" t="str">
        <f t="shared" si="59"/>
        <v/>
      </c>
      <c r="C648" s="8" t="str">
        <f t="shared" si="56"/>
        <v/>
      </c>
      <c r="D648" s="8" t="str">
        <f t="shared" si="57"/>
        <v/>
      </c>
      <c r="E648" s="8" t="str">
        <f t="shared" si="60"/>
        <v/>
      </c>
    </row>
    <row r="649" spans="1:5">
      <c r="A649" s="6" t="str">
        <f t="shared" si="58"/>
        <v/>
      </c>
      <c r="B649" s="8" t="str">
        <f t="shared" si="59"/>
        <v/>
      </c>
      <c r="C649" s="8" t="str">
        <f t="shared" si="56"/>
        <v/>
      </c>
      <c r="D649" s="8" t="str">
        <f t="shared" si="57"/>
        <v/>
      </c>
      <c r="E649" s="8" t="str">
        <f t="shared" si="60"/>
        <v/>
      </c>
    </row>
    <row r="650" spans="1:5">
      <c r="A650" s="6" t="str">
        <f t="shared" si="58"/>
        <v/>
      </c>
      <c r="B650" s="8" t="str">
        <f t="shared" si="59"/>
        <v/>
      </c>
      <c r="C650" s="8" t="str">
        <f t="shared" si="56"/>
        <v/>
      </c>
      <c r="D650" s="8" t="str">
        <f t="shared" si="57"/>
        <v/>
      </c>
      <c r="E650" s="8" t="str">
        <f t="shared" si="60"/>
        <v/>
      </c>
    </row>
    <row r="651" spans="1:5">
      <c r="A651" s="6" t="str">
        <f t="shared" si="58"/>
        <v/>
      </c>
      <c r="B651" s="8" t="str">
        <f t="shared" si="59"/>
        <v/>
      </c>
      <c r="C651" s="8" t="str">
        <f t="shared" si="56"/>
        <v/>
      </c>
      <c r="D651" s="8" t="str">
        <f t="shared" si="57"/>
        <v/>
      </c>
      <c r="E651" s="8" t="str">
        <f t="shared" si="60"/>
        <v/>
      </c>
    </row>
    <row r="652" spans="1:5">
      <c r="A652" s="6" t="str">
        <f t="shared" si="58"/>
        <v/>
      </c>
      <c r="B652" s="8" t="str">
        <f t="shared" si="59"/>
        <v/>
      </c>
      <c r="C652" s="8" t="str">
        <f t="shared" si="56"/>
        <v/>
      </c>
      <c r="D652" s="8" t="str">
        <f t="shared" si="57"/>
        <v/>
      </c>
      <c r="E652" s="8" t="str">
        <f t="shared" si="60"/>
        <v/>
      </c>
    </row>
    <row r="653" spans="1:5">
      <c r="A653" s="6" t="str">
        <f t="shared" si="58"/>
        <v/>
      </c>
      <c r="B653" s="8" t="str">
        <f t="shared" si="59"/>
        <v/>
      </c>
      <c r="C653" s="8" t="str">
        <f t="shared" si="56"/>
        <v/>
      </c>
      <c r="D653" s="8" t="str">
        <f t="shared" si="57"/>
        <v/>
      </c>
      <c r="E653" s="8" t="str">
        <f t="shared" si="60"/>
        <v/>
      </c>
    </row>
    <row r="654" spans="1:5">
      <c r="A654" s="6" t="str">
        <f t="shared" si="58"/>
        <v/>
      </c>
      <c r="B654" s="8" t="str">
        <f t="shared" si="59"/>
        <v/>
      </c>
      <c r="C654" s="8" t="str">
        <f t="shared" si="56"/>
        <v/>
      </c>
      <c r="D654" s="8" t="str">
        <f t="shared" si="57"/>
        <v/>
      </c>
      <c r="E654" s="8" t="str">
        <f t="shared" si="60"/>
        <v/>
      </c>
    </row>
    <row r="655" spans="1:5">
      <c r="A655" s="6" t="str">
        <f t="shared" si="58"/>
        <v/>
      </c>
      <c r="B655" s="8" t="str">
        <f t="shared" si="59"/>
        <v/>
      </c>
      <c r="C655" s="8" t="str">
        <f t="shared" si="56"/>
        <v/>
      </c>
      <c r="D655" s="8" t="str">
        <f t="shared" si="57"/>
        <v/>
      </c>
      <c r="E655" s="8" t="str">
        <f t="shared" si="60"/>
        <v/>
      </c>
    </row>
    <row r="656" spans="1:5">
      <c r="A656" s="6" t="str">
        <f t="shared" si="58"/>
        <v/>
      </c>
      <c r="B656" s="8" t="str">
        <f t="shared" si="59"/>
        <v/>
      </c>
      <c r="C656" s="8" t="str">
        <f t="shared" si="56"/>
        <v/>
      </c>
      <c r="D656" s="8" t="str">
        <f t="shared" si="57"/>
        <v/>
      </c>
      <c r="E656" s="8" t="str">
        <f t="shared" si="60"/>
        <v/>
      </c>
    </row>
    <row r="657" spans="1:5">
      <c r="A657" s="6" t="str">
        <f t="shared" si="58"/>
        <v/>
      </c>
      <c r="B657" s="8" t="str">
        <f t="shared" si="59"/>
        <v/>
      </c>
      <c r="C657" s="8" t="str">
        <f t="shared" si="56"/>
        <v/>
      </c>
      <c r="D657" s="8" t="str">
        <f t="shared" si="57"/>
        <v/>
      </c>
      <c r="E657" s="8" t="str">
        <f t="shared" si="60"/>
        <v/>
      </c>
    </row>
    <row r="658" spans="1:5">
      <c r="A658" s="6" t="str">
        <f t="shared" si="58"/>
        <v/>
      </c>
      <c r="B658" s="8" t="str">
        <f t="shared" si="59"/>
        <v/>
      </c>
      <c r="C658" s="8" t="str">
        <f t="shared" si="56"/>
        <v/>
      </c>
      <c r="D658" s="8" t="str">
        <f t="shared" si="57"/>
        <v/>
      </c>
      <c r="E658" s="8" t="str">
        <f t="shared" si="60"/>
        <v/>
      </c>
    </row>
    <row r="659" spans="1:5">
      <c r="A659" s="6" t="str">
        <f t="shared" si="58"/>
        <v/>
      </c>
      <c r="B659" s="8" t="str">
        <f t="shared" si="59"/>
        <v/>
      </c>
      <c r="C659" s="8" t="str">
        <f t="shared" si="56"/>
        <v/>
      </c>
      <c r="D659" s="8" t="str">
        <f t="shared" si="57"/>
        <v/>
      </c>
      <c r="E659" s="8" t="str">
        <f t="shared" si="60"/>
        <v/>
      </c>
    </row>
    <row r="660" spans="1:5">
      <c r="A660" s="6" t="str">
        <f t="shared" si="58"/>
        <v/>
      </c>
      <c r="B660" s="8" t="str">
        <f t="shared" si="59"/>
        <v/>
      </c>
      <c r="C660" s="8" t="str">
        <f t="shared" si="56"/>
        <v/>
      </c>
      <c r="D660" s="8" t="str">
        <f t="shared" si="57"/>
        <v/>
      </c>
      <c r="E660" s="8" t="str">
        <f t="shared" si="60"/>
        <v/>
      </c>
    </row>
    <row r="661" spans="1:5">
      <c r="A661" s="6" t="str">
        <f t="shared" si="58"/>
        <v/>
      </c>
      <c r="B661" s="8" t="str">
        <f t="shared" si="59"/>
        <v/>
      </c>
      <c r="C661" s="8" t="str">
        <f t="shared" si="56"/>
        <v/>
      </c>
      <c r="D661" s="8" t="str">
        <f t="shared" si="57"/>
        <v/>
      </c>
      <c r="E661" s="8" t="str">
        <f t="shared" si="60"/>
        <v/>
      </c>
    </row>
    <row r="662" spans="1:5">
      <c r="A662" s="6" t="str">
        <f t="shared" si="58"/>
        <v/>
      </c>
      <c r="B662" s="8" t="str">
        <f t="shared" si="59"/>
        <v/>
      </c>
      <c r="C662" s="8" t="str">
        <f t="shared" si="56"/>
        <v/>
      </c>
      <c r="D662" s="8" t="str">
        <f t="shared" si="57"/>
        <v/>
      </c>
      <c r="E662" s="8" t="str">
        <f t="shared" si="60"/>
        <v/>
      </c>
    </row>
    <row r="663" spans="1:5">
      <c r="A663" s="6" t="str">
        <f t="shared" si="58"/>
        <v/>
      </c>
      <c r="B663" s="8" t="str">
        <f t="shared" si="59"/>
        <v/>
      </c>
      <c r="C663" s="8" t="str">
        <f t="shared" si="56"/>
        <v/>
      </c>
      <c r="D663" s="8" t="str">
        <f t="shared" si="57"/>
        <v/>
      </c>
      <c r="E663" s="8" t="str">
        <f t="shared" si="60"/>
        <v/>
      </c>
    </row>
    <row r="664" spans="1:5">
      <c r="A664" s="6" t="str">
        <f t="shared" si="58"/>
        <v/>
      </c>
      <c r="B664" s="8" t="str">
        <f t="shared" si="59"/>
        <v/>
      </c>
      <c r="C664" s="8" t="str">
        <f t="shared" si="56"/>
        <v/>
      </c>
      <c r="D664" s="8" t="str">
        <f t="shared" si="57"/>
        <v/>
      </c>
      <c r="E664" s="8" t="str">
        <f t="shared" si="60"/>
        <v/>
      </c>
    </row>
    <row r="665" spans="1:5">
      <c r="A665" s="6" t="str">
        <f t="shared" si="58"/>
        <v/>
      </c>
      <c r="B665" s="8" t="str">
        <f t="shared" si="59"/>
        <v/>
      </c>
      <c r="C665" s="8" t="str">
        <f t="shared" si="56"/>
        <v/>
      </c>
      <c r="D665" s="8" t="str">
        <f t="shared" si="57"/>
        <v/>
      </c>
      <c r="E665" s="8" t="str">
        <f t="shared" si="60"/>
        <v/>
      </c>
    </row>
    <row r="666" spans="1:5">
      <c r="A666" s="6" t="str">
        <f t="shared" si="58"/>
        <v/>
      </c>
      <c r="B666" s="8" t="str">
        <f t="shared" si="59"/>
        <v/>
      </c>
      <c r="C666" s="8" t="str">
        <f t="shared" si="56"/>
        <v/>
      </c>
      <c r="D666" s="8" t="str">
        <f t="shared" si="57"/>
        <v/>
      </c>
      <c r="E666" s="8" t="str">
        <f t="shared" si="60"/>
        <v/>
      </c>
    </row>
    <row r="667" spans="1:5">
      <c r="A667" s="6" t="str">
        <f t="shared" si="58"/>
        <v/>
      </c>
      <c r="B667" s="8" t="str">
        <f t="shared" si="59"/>
        <v/>
      </c>
      <c r="C667" s="8" t="str">
        <f t="shared" si="56"/>
        <v/>
      </c>
      <c r="D667" s="8" t="str">
        <f t="shared" si="57"/>
        <v/>
      </c>
      <c r="E667" s="8" t="str">
        <f t="shared" si="60"/>
        <v/>
      </c>
    </row>
    <row r="668" spans="1:5">
      <c r="A668" s="6" t="str">
        <f t="shared" si="58"/>
        <v/>
      </c>
      <c r="B668" s="8" t="str">
        <f t="shared" si="59"/>
        <v/>
      </c>
      <c r="C668" s="8" t="str">
        <f t="shared" ref="C668:C731" si="61">IF(B668="","",B668*$E$3/$E$6)</f>
        <v/>
      </c>
      <c r="D668" s="8" t="str">
        <f t="shared" ref="D668:D731" si="62">IF(C668="","",E668-C668)</f>
        <v/>
      </c>
      <c r="E668" s="8" t="str">
        <f t="shared" si="60"/>
        <v/>
      </c>
    </row>
    <row r="669" spans="1:5">
      <c r="A669" s="6" t="str">
        <f t="shared" ref="A669:A732" si="63">IF(OR(B668=0,B668=""),"",A668+1)</f>
        <v/>
      </c>
      <c r="B669" s="8" t="str">
        <f t="shared" ref="B669:B732" si="64">IF(B668="","",IF(AND(B668-D668=0,E668=0),"",B668-D668))</f>
        <v/>
      </c>
      <c r="C669" s="8" t="str">
        <f t="shared" si="61"/>
        <v/>
      </c>
      <c r="D669" s="8" t="str">
        <f t="shared" si="62"/>
        <v/>
      </c>
      <c r="E669" s="8" t="str">
        <f t="shared" ref="E669:E732" si="65">IF(B669="","",IF(B669+C669&gt;$E$9,$E$9,B669+C669))</f>
        <v/>
      </c>
    </row>
    <row r="670" spans="1:5">
      <c r="A670" s="6" t="str">
        <f t="shared" si="63"/>
        <v/>
      </c>
      <c r="B670" s="8" t="str">
        <f t="shared" si="64"/>
        <v/>
      </c>
      <c r="C670" s="8" t="str">
        <f t="shared" si="61"/>
        <v/>
      </c>
      <c r="D670" s="8" t="str">
        <f t="shared" si="62"/>
        <v/>
      </c>
      <c r="E670" s="8" t="str">
        <f t="shared" si="65"/>
        <v/>
      </c>
    </row>
    <row r="671" spans="1:5">
      <c r="A671" s="6" t="str">
        <f t="shared" si="63"/>
        <v/>
      </c>
      <c r="B671" s="8" t="str">
        <f t="shared" si="64"/>
        <v/>
      </c>
      <c r="C671" s="8" t="str">
        <f t="shared" si="61"/>
        <v/>
      </c>
      <c r="D671" s="8" t="str">
        <f t="shared" si="62"/>
        <v/>
      </c>
      <c r="E671" s="8" t="str">
        <f t="shared" si="65"/>
        <v/>
      </c>
    </row>
    <row r="672" spans="1:5">
      <c r="A672" s="6" t="str">
        <f t="shared" si="63"/>
        <v/>
      </c>
      <c r="B672" s="8" t="str">
        <f t="shared" si="64"/>
        <v/>
      </c>
      <c r="C672" s="8" t="str">
        <f t="shared" si="61"/>
        <v/>
      </c>
      <c r="D672" s="8" t="str">
        <f t="shared" si="62"/>
        <v/>
      </c>
      <c r="E672" s="8" t="str">
        <f t="shared" si="65"/>
        <v/>
      </c>
    </row>
    <row r="673" spans="1:5">
      <c r="A673" s="6" t="str">
        <f t="shared" si="63"/>
        <v/>
      </c>
      <c r="B673" s="8" t="str">
        <f t="shared" si="64"/>
        <v/>
      </c>
      <c r="C673" s="8" t="str">
        <f t="shared" si="61"/>
        <v/>
      </c>
      <c r="D673" s="8" t="str">
        <f t="shared" si="62"/>
        <v/>
      </c>
      <c r="E673" s="8" t="str">
        <f t="shared" si="65"/>
        <v/>
      </c>
    </row>
    <row r="674" spans="1:5">
      <c r="A674" s="6" t="str">
        <f t="shared" si="63"/>
        <v/>
      </c>
      <c r="B674" s="8" t="str">
        <f t="shared" si="64"/>
        <v/>
      </c>
      <c r="C674" s="8" t="str">
        <f t="shared" si="61"/>
        <v/>
      </c>
      <c r="D674" s="8" t="str">
        <f t="shared" si="62"/>
        <v/>
      </c>
      <c r="E674" s="8" t="str">
        <f t="shared" si="65"/>
        <v/>
      </c>
    </row>
    <row r="675" spans="1:5">
      <c r="A675" s="6" t="str">
        <f t="shared" si="63"/>
        <v/>
      </c>
      <c r="B675" s="8" t="str">
        <f t="shared" si="64"/>
        <v/>
      </c>
      <c r="C675" s="8" t="str">
        <f t="shared" si="61"/>
        <v/>
      </c>
      <c r="D675" s="8" t="str">
        <f t="shared" si="62"/>
        <v/>
      </c>
      <c r="E675" s="8" t="str">
        <f t="shared" si="65"/>
        <v/>
      </c>
    </row>
    <row r="676" spans="1:5">
      <c r="A676" s="6" t="str">
        <f t="shared" si="63"/>
        <v/>
      </c>
      <c r="B676" s="8" t="str">
        <f t="shared" si="64"/>
        <v/>
      </c>
      <c r="C676" s="8" t="str">
        <f t="shared" si="61"/>
        <v/>
      </c>
      <c r="D676" s="8" t="str">
        <f t="shared" si="62"/>
        <v/>
      </c>
      <c r="E676" s="8" t="str">
        <f t="shared" si="65"/>
        <v/>
      </c>
    </row>
    <row r="677" spans="1:5">
      <c r="A677" s="6" t="str">
        <f t="shared" si="63"/>
        <v/>
      </c>
      <c r="B677" s="8" t="str">
        <f t="shared" si="64"/>
        <v/>
      </c>
      <c r="C677" s="8" t="str">
        <f t="shared" si="61"/>
        <v/>
      </c>
      <c r="D677" s="8" t="str">
        <f t="shared" si="62"/>
        <v/>
      </c>
      <c r="E677" s="8" t="str">
        <f t="shared" si="65"/>
        <v/>
      </c>
    </row>
    <row r="678" spans="1:5">
      <c r="A678" s="6" t="str">
        <f t="shared" si="63"/>
        <v/>
      </c>
      <c r="B678" s="8" t="str">
        <f t="shared" si="64"/>
        <v/>
      </c>
      <c r="C678" s="8" t="str">
        <f t="shared" si="61"/>
        <v/>
      </c>
      <c r="D678" s="8" t="str">
        <f t="shared" si="62"/>
        <v/>
      </c>
      <c r="E678" s="8" t="str">
        <f t="shared" si="65"/>
        <v/>
      </c>
    </row>
    <row r="679" spans="1:5">
      <c r="A679" s="6" t="str">
        <f t="shared" si="63"/>
        <v/>
      </c>
      <c r="B679" s="8" t="str">
        <f t="shared" si="64"/>
        <v/>
      </c>
      <c r="C679" s="8" t="str">
        <f t="shared" si="61"/>
        <v/>
      </c>
      <c r="D679" s="8" t="str">
        <f t="shared" si="62"/>
        <v/>
      </c>
      <c r="E679" s="8" t="str">
        <f t="shared" si="65"/>
        <v/>
      </c>
    </row>
    <row r="680" spans="1:5">
      <c r="A680" s="6" t="str">
        <f t="shared" si="63"/>
        <v/>
      </c>
      <c r="B680" s="8" t="str">
        <f t="shared" si="64"/>
        <v/>
      </c>
      <c r="C680" s="8" t="str">
        <f t="shared" si="61"/>
        <v/>
      </c>
      <c r="D680" s="8" t="str">
        <f t="shared" si="62"/>
        <v/>
      </c>
      <c r="E680" s="8" t="str">
        <f t="shared" si="65"/>
        <v/>
      </c>
    </row>
    <row r="681" spans="1:5">
      <c r="A681" s="6" t="str">
        <f t="shared" si="63"/>
        <v/>
      </c>
      <c r="B681" s="8" t="str">
        <f t="shared" si="64"/>
        <v/>
      </c>
      <c r="C681" s="8" t="str">
        <f t="shared" si="61"/>
        <v/>
      </c>
      <c r="D681" s="8" t="str">
        <f t="shared" si="62"/>
        <v/>
      </c>
      <c r="E681" s="8" t="str">
        <f t="shared" si="65"/>
        <v/>
      </c>
    </row>
    <row r="682" spans="1:5">
      <c r="A682" s="6" t="str">
        <f t="shared" si="63"/>
        <v/>
      </c>
      <c r="B682" s="8" t="str">
        <f t="shared" si="64"/>
        <v/>
      </c>
      <c r="C682" s="8" t="str">
        <f t="shared" si="61"/>
        <v/>
      </c>
      <c r="D682" s="8" t="str">
        <f t="shared" si="62"/>
        <v/>
      </c>
      <c r="E682" s="8" t="str">
        <f t="shared" si="65"/>
        <v/>
      </c>
    </row>
    <row r="683" spans="1:5">
      <c r="A683" s="6" t="str">
        <f t="shared" si="63"/>
        <v/>
      </c>
      <c r="B683" s="8" t="str">
        <f t="shared" si="64"/>
        <v/>
      </c>
      <c r="C683" s="8" t="str">
        <f t="shared" si="61"/>
        <v/>
      </c>
      <c r="D683" s="8" t="str">
        <f t="shared" si="62"/>
        <v/>
      </c>
      <c r="E683" s="8" t="str">
        <f t="shared" si="65"/>
        <v/>
      </c>
    </row>
    <row r="684" spans="1:5">
      <c r="A684" s="6" t="str">
        <f t="shared" si="63"/>
        <v/>
      </c>
      <c r="B684" s="8" t="str">
        <f t="shared" si="64"/>
        <v/>
      </c>
      <c r="C684" s="8" t="str">
        <f t="shared" si="61"/>
        <v/>
      </c>
      <c r="D684" s="8" t="str">
        <f t="shared" si="62"/>
        <v/>
      </c>
      <c r="E684" s="8" t="str">
        <f t="shared" si="65"/>
        <v/>
      </c>
    </row>
    <row r="685" spans="1:5">
      <c r="A685" s="6" t="str">
        <f t="shared" si="63"/>
        <v/>
      </c>
      <c r="B685" s="8" t="str">
        <f t="shared" si="64"/>
        <v/>
      </c>
      <c r="C685" s="8" t="str">
        <f t="shared" si="61"/>
        <v/>
      </c>
      <c r="D685" s="8" t="str">
        <f t="shared" si="62"/>
        <v/>
      </c>
      <c r="E685" s="8" t="str">
        <f t="shared" si="65"/>
        <v/>
      </c>
    </row>
    <row r="686" spans="1:5">
      <c r="A686" s="6" t="str">
        <f t="shared" si="63"/>
        <v/>
      </c>
      <c r="B686" s="8" t="str">
        <f t="shared" si="64"/>
        <v/>
      </c>
      <c r="C686" s="8" t="str">
        <f t="shared" si="61"/>
        <v/>
      </c>
      <c r="D686" s="8" t="str">
        <f t="shared" si="62"/>
        <v/>
      </c>
      <c r="E686" s="8" t="str">
        <f t="shared" si="65"/>
        <v/>
      </c>
    </row>
    <row r="687" spans="1:5">
      <c r="A687" s="6" t="str">
        <f t="shared" si="63"/>
        <v/>
      </c>
      <c r="B687" s="8" t="str">
        <f t="shared" si="64"/>
        <v/>
      </c>
      <c r="C687" s="8" t="str">
        <f t="shared" si="61"/>
        <v/>
      </c>
      <c r="D687" s="8" t="str">
        <f t="shared" si="62"/>
        <v/>
      </c>
      <c r="E687" s="8" t="str">
        <f t="shared" si="65"/>
        <v/>
      </c>
    </row>
    <row r="688" spans="1:5">
      <c r="A688" s="6" t="str">
        <f t="shared" si="63"/>
        <v/>
      </c>
      <c r="B688" s="8" t="str">
        <f t="shared" si="64"/>
        <v/>
      </c>
      <c r="C688" s="8" t="str">
        <f t="shared" si="61"/>
        <v/>
      </c>
      <c r="D688" s="8" t="str">
        <f t="shared" si="62"/>
        <v/>
      </c>
      <c r="E688" s="8" t="str">
        <f t="shared" si="65"/>
        <v/>
      </c>
    </row>
    <row r="689" spans="1:5">
      <c r="A689" s="6" t="str">
        <f t="shared" si="63"/>
        <v/>
      </c>
      <c r="B689" s="8" t="str">
        <f t="shared" si="64"/>
        <v/>
      </c>
      <c r="C689" s="8" t="str">
        <f t="shared" si="61"/>
        <v/>
      </c>
      <c r="D689" s="8" t="str">
        <f t="shared" si="62"/>
        <v/>
      </c>
      <c r="E689" s="8" t="str">
        <f t="shared" si="65"/>
        <v/>
      </c>
    </row>
    <row r="690" spans="1:5">
      <c r="A690" s="6" t="str">
        <f t="shared" si="63"/>
        <v/>
      </c>
      <c r="B690" s="8" t="str">
        <f t="shared" si="64"/>
        <v/>
      </c>
      <c r="C690" s="8" t="str">
        <f t="shared" si="61"/>
        <v/>
      </c>
      <c r="D690" s="8" t="str">
        <f t="shared" si="62"/>
        <v/>
      </c>
      <c r="E690" s="8" t="str">
        <f t="shared" si="65"/>
        <v/>
      </c>
    </row>
    <row r="691" spans="1:5">
      <c r="A691" s="6" t="str">
        <f t="shared" si="63"/>
        <v/>
      </c>
      <c r="B691" s="8" t="str">
        <f t="shared" si="64"/>
        <v/>
      </c>
      <c r="C691" s="8" t="str">
        <f t="shared" si="61"/>
        <v/>
      </c>
      <c r="D691" s="8" t="str">
        <f t="shared" si="62"/>
        <v/>
      </c>
      <c r="E691" s="8" t="str">
        <f t="shared" si="65"/>
        <v/>
      </c>
    </row>
    <row r="692" spans="1:5">
      <c r="A692" s="6" t="str">
        <f t="shared" si="63"/>
        <v/>
      </c>
      <c r="B692" s="8" t="str">
        <f t="shared" si="64"/>
        <v/>
      </c>
      <c r="C692" s="8" t="str">
        <f t="shared" si="61"/>
        <v/>
      </c>
      <c r="D692" s="8" t="str">
        <f t="shared" si="62"/>
        <v/>
      </c>
      <c r="E692" s="8" t="str">
        <f t="shared" si="65"/>
        <v/>
      </c>
    </row>
    <row r="693" spans="1:5">
      <c r="A693" s="6" t="str">
        <f t="shared" si="63"/>
        <v/>
      </c>
      <c r="B693" s="8" t="str">
        <f t="shared" si="64"/>
        <v/>
      </c>
      <c r="C693" s="8" t="str">
        <f t="shared" si="61"/>
        <v/>
      </c>
      <c r="D693" s="8" t="str">
        <f t="shared" si="62"/>
        <v/>
      </c>
      <c r="E693" s="8" t="str">
        <f t="shared" si="65"/>
        <v/>
      </c>
    </row>
    <row r="694" spans="1:5">
      <c r="A694" s="6" t="str">
        <f t="shared" si="63"/>
        <v/>
      </c>
      <c r="B694" s="8" t="str">
        <f t="shared" si="64"/>
        <v/>
      </c>
      <c r="C694" s="8" t="str">
        <f t="shared" si="61"/>
        <v/>
      </c>
      <c r="D694" s="8" t="str">
        <f t="shared" si="62"/>
        <v/>
      </c>
      <c r="E694" s="8" t="str">
        <f t="shared" si="65"/>
        <v/>
      </c>
    </row>
    <row r="695" spans="1:5">
      <c r="A695" s="6" t="str">
        <f t="shared" si="63"/>
        <v/>
      </c>
      <c r="B695" s="8" t="str">
        <f t="shared" si="64"/>
        <v/>
      </c>
      <c r="C695" s="8" t="str">
        <f t="shared" si="61"/>
        <v/>
      </c>
      <c r="D695" s="8" t="str">
        <f t="shared" si="62"/>
        <v/>
      </c>
      <c r="E695" s="8" t="str">
        <f t="shared" si="65"/>
        <v/>
      </c>
    </row>
    <row r="696" spans="1:5">
      <c r="A696" s="6" t="str">
        <f t="shared" si="63"/>
        <v/>
      </c>
      <c r="B696" s="8" t="str">
        <f t="shared" si="64"/>
        <v/>
      </c>
      <c r="C696" s="8" t="str">
        <f t="shared" si="61"/>
        <v/>
      </c>
      <c r="D696" s="8" t="str">
        <f t="shared" si="62"/>
        <v/>
      </c>
      <c r="E696" s="8" t="str">
        <f t="shared" si="65"/>
        <v/>
      </c>
    </row>
    <row r="697" spans="1:5">
      <c r="A697" s="6" t="str">
        <f t="shared" si="63"/>
        <v/>
      </c>
      <c r="B697" s="8" t="str">
        <f t="shared" si="64"/>
        <v/>
      </c>
      <c r="C697" s="8" t="str">
        <f t="shared" si="61"/>
        <v/>
      </c>
      <c r="D697" s="8" t="str">
        <f t="shared" si="62"/>
        <v/>
      </c>
      <c r="E697" s="8" t="str">
        <f t="shared" si="65"/>
        <v/>
      </c>
    </row>
    <row r="698" spans="1:5">
      <c r="A698" s="6" t="str">
        <f t="shared" si="63"/>
        <v/>
      </c>
      <c r="B698" s="8" t="str">
        <f t="shared" si="64"/>
        <v/>
      </c>
      <c r="C698" s="8" t="str">
        <f t="shared" si="61"/>
        <v/>
      </c>
      <c r="D698" s="8" t="str">
        <f t="shared" si="62"/>
        <v/>
      </c>
      <c r="E698" s="8" t="str">
        <f t="shared" si="65"/>
        <v/>
      </c>
    </row>
    <row r="699" spans="1:5">
      <c r="A699" s="6" t="str">
        <f t="shared" si="63"/>
        <v/>
      </c>
      <c r="B699" s="8" t="str">
        <f t="shared" si="64"/>
        <v/>
      </c>
      <c r="C699" s="8" t="str">
        <f t="shared" si="61"/>
        <v/>
      </c>
      <c r="D699" s="8" t="str">
        <f t="shared" si="62"/>
        <v/>
      </c>
      <c r="E699" s="8" t="str">
        <f t="shared" si="65"/>
        <v/>
      </c>
    </row>
    <row r="700" spans="1:5">
      <c r="A700" s="6" t="str">
        <f t="shared" si="63"/>
        <v/>
      </c>
      <c r="B700" s="8" t="str">
        <f t="shared" si="64"/>
        <v/>
      </c>
      <c r="C700" s="8" t="str">
        <f t="shared" si="61"/>
        <v/>
      </c>
      <c r="D700" s="8" t="str">
        <f t="shared" si="62"/>
        <v/>
      </c>
      <c r="E700" s="8" t="str">
        <f t="shared" si="65"/>
        <v/>
      </c>
    </row>
    <row r="701" spans="1:5">
      <c r="A701" s="6" t="str">
        <f t="shared" si="63"/>
        <v/>
      </c>
      <c r="B701" s="8" t="str">
        <f t="shared" si="64"/>
        <v/>
      </c>
      <c r="C701" s="8" t="str">
        <f t="shared" si="61"/>
        <v/>
      </c>
      <c r="D701" s="8" t="str">
        <f t="shared" si="62"/>
        <v/>
      </c>
      <c r="E701" s="8" t="str">
        <f t="shared" si="65"/>
        <v/>
      </c>
    </row>
    <row r="702" spans="1:5">
      <c r="A702" s="6" t="str">
        <f t="shared" si="63"/>
        <v/>
      </c>
      <c r="B702" s="8" t="str">
        <f t="shared" si="64"/>
        <v/>
      </c>
      <c r="C702" s="8" t="str">
        <f t="shared" si="61"/>
        <v/>
      </c>
      <c r="D702" s="8" t="str">
        <f t="shared" si="62"/>
        <v/>
      </c>
      <c r="E702" s="8" t="str">
        <f t="shared" si="65"/>
        <v/>
      </c>
    </row>
    <row r="703" spans="1:5">
      <c r="A703" s="6" t="str">
        <f t="shared" si="63"/>
        <v/>
      </c>
      <c r="B703" s="8" t="str">
        <f t="shared" si="64"/>
        <v/>
      </c>
      <c r="C703" s="8" t="str">
        <f t="shared" si="61"/>
        <v/>
      </c>
      <c r="D703" s="8" t="str">
        <f t="shared" si="62"/>
        <v/>
      </c>
      <c r="E703" s="8" t="str">
        <f t="shared" si="65"/>
        <v/>
      </c>
    </row>
    <row r="704" spans="1:5">
      <c r="A704" s="6" t="str">
        <f t="shared" si="63"/>
        <v/>
      </c>
      <c r="B704" s="8" t="str">
        <f t="shared" si="64"/>
        <v/>
      </c>
      <c r="C704" s="8" t="str">
        <f t="shared" si="61"/>
        <v/>
      </c>
      <c r="D704" s="8" t="str">
        <f t="shared" si="62"/>
        <v/>
      </c>
      <c r="E704" s="8" t="str">
        <f t="shared" si="65"/>
        <v/>
      </c>
    </row>
    <row r="705" spans="1:5">
      <c r="A705" s="6" t="str">
        <f t="shared" si="63"/>
        <v/>
      </c>
      <c r="B705" s="8" t="str">
        <f t="shared" si="64"/>
        <v/>
      </c>
      <c r="C705" s="8" t="str">
        <f t="shared" si="61"/>
        <v/>
      </c>
      <c r="D705" s="8" t="str">
        <f t="shared" si="62"/>
        <v/>
      </c>
      <c r="E705" s="8" t="str">
        <f t="shared" si="65"/>
        <v/>
      </c>
    </row>
    <row r="706" spans="1:5">
      <c r="A706" s="6" t="str">
        <f t="shared" si="63"/>
        <v/>
      </c>
      <c r="B706" s="8" t="str">
        <f t="shared" si="64"/>
        <v/>
      </c>
      <c r="C706" s="8" t="str">
        <f t="shared" si="61"/>
        <v/>
      </c>
      <c r="D706" s="8" t="str">
        <f t="shared" si="62"/>
        <v/>
      </c>
      <c r="E706" s="8" t="str">
        <f t="shared" si="65"/>
        <v/>
      </c>
    </row>
    <row r="707" spans="1:5">
      <c r="A707" s="6" t="str">
        <f t="shared" si="63"/>
        <v/>
      </c>
      <c r="B707" s="8" t="str">
        <f t="shared" si="64"/>
        <v/>
      </c>
      <c r="C707" s="8" t="str">
        <f t="shared" si="61"/>
        <v/>
      </c>
      <c r="D707" s="8" t="str">
        <f t="shared" si="62"/>
        <v/>
      </c>
      <c r="E707" s="8" t="str">
        <f t="shared" si="65"/>
        <v/>
      </c>
    </row>
    <row r="708" spans="1:5">
      <c r="A708" s="6" t="str">
        <f t="shared" si="63"/>
        <v/>
      </c>
      <c r="B708" s="8" t="str">
        <f t="shared" si="64"/>
        <v/>
      </c>
      <c r="C708" s="8" t="str">
        <f t="shared" si="61"/>
        <v/>
      </c>
      <c r="D708" s="8" t="str">
        <f t="shared" si="62"/>
        <v/>
      </c>
      <c r="E708" s="8" t="str">
        <f t="shared" si="65"/>
        <v/>
      </c>
    </row>
    <row r="709" spans="1:5">
      <c r="A709" s="6" t="str">
        <f t="shared" si="63"/>
        <v/>
      </c>
      <c r="B709" s="8" t="str">
        <f t="shared" si="64"/>
        <v/>
      </c>
      <c r="C709" s="8" t="str">
        <f t="shared" si="61"/>
        <v/>
      </c>
      <c r="D709" s="8" t="str">
        <f t="shared" si="62"/>
        <v/>
      </c>
      <c r="E709" s="8" t="str">
        <f t="shared" si="65"/>
        <v/>
      </c>
    </row>
    <row r="710" spans="1:5">
      <c r="A710" s="6" t="str">
        <f t="shared" si="63"/>
        <v/>
      </c>
      <c r="B710" s="8" t="str">
        <f t="shared" si="64"/>
        <v/>
      </c>
      <c r="C710" s="8" t="str">
        <f t="shared" si="61"/>
        <v/>
      </c>
      <c r="D710" s="8" t="str">
        <f t="shared" si="62"/>
        <v/>
      </c>
      <c r="E710" s="8" t="str">
        <f t="shared" si="65"/>
        <v/>
      </c>
    </row>
    <row r="711" spans="1:5">
      <c r="A711" s="6" t="str">
        <f t="shared" si="63"/>
        <v/>
      </c>
      <c r="B711" s="8" t="str">
        <f t="shared" si="64"/>
        <v/>
      </c>
      <c r="C711" s="8" t="str">
        <f t="shared" si="61"/>
        <v/>
      </c>
      <c r="D711" s="8" t="str">
        <f t="shared" si="62"/>
        <v/>
      </c>
      <c r="E711" s="8" t="str">
        <f t="shared" si="65"/>
        <v/>
      </c>
    </row>
    <row r="712" spans="1:5">
      <c r="A712" s="6" t="str">
        <f t="shared" si="63"/>
        <v/>
      </c>
      <c r="B712" s="8" t="str">
        <f t="shared" si="64"/>
        <v/>
      </c>
      <c r="C712" s="8" t="str">
        <f t="shared" si="61"/>
        <v/>
      </c>
      <c r="D712" s="8" t="str">
        <f t="shared" si="62"/>
        <v/>
      </c>
      <c r="E712" s="8" t="str">
        <f t="shared" si="65"/>
        <v/>
      </c>
    </row>
    <row r="713" spans="1:5">
      <c r="A713" s="6" t="str">
        <f t="shared" si="63"/>
        <v/>
      </c>
      <c r="B713" s="8" t="str">
        <f t="shared" si="64"/>
        <v/>
      </c>
      <c r="C713" s="8" t="str">
        <f t="shared" si="61"/>
        <v/>
      </c>
      <c r="D713" s="8" t="str">
        <f t="shared" si="62"/>
        <v/>
      </c>
      <c r="E713" s="8" t="str">
        <f t="shared" si="65"/>
        <v/>
      </c>
    </row>
    <row r="714" spans="1:5">
      <c r="A714" s="6" t="str">
        <f t="shared" si="63"/>
        <v/>
      </c>
      <c r="B714" s="8" t="str">
        <f t="shared" si="64"/>
        <v/>
      </c>
      <c r="C714" s="8" t="str">
        <f t="shared" si="61"/>
        <v/>
      </c>
      <c r="D714" s="8" t="str">
        <f t="shared" si="62"/>
        <v/>
      </c>
      <c r="E714" s="8" t="str">
        <f t="shared" si="65"/>
        <v/>
      </c>
    </row>
    <row r="715" spans="1:5">
      <c r="A715" s="6" t="str">
        <f t="shared" si="63"/>
        <v/>
      </c>
      <c r="B715" s="8" t="str">
        <f t="shared" si="64"/>
        <v/>
      </c>
      <c r="C715" s="8" t="str">
        <f t="shared" si="61"/>
        <v/>
      </c>
      <c r="D715" s="8" t="str">
        <f t="shared" si="62"/>
        <v/>
      </c>
      <c r="E715" s="8" t="str">
        <f t="shared" si="65"/>
        <v/>
      </c>
    </row>
    <row r="716" spans="1:5">
      <c r="A716" s="6" t="str">
        <f t="shared" si="63"/>
        <v/>
      </c>
      <c r="B716" s="8" t="str">
        <f t="shared" si="64"/>
        <v/>
      </c>
      <c r="C716" s="8" t="str">
        <f t="shared" si="61"/>
        <v/>
      </c>
      <c r="D716" s="8" t="str">
        <f t="shared" si="62"/>
        <v/>
      </c>
      <c r="E716" s="8" t="str">
        <f t="shared" si="65"/>
        <v/>
      </c>
    </row>
    <row r="717" spans="1:5">
      <c r="A717" s="6" t="str">
        <f t="shared" si="63"/>
        <v/>
      </c>
      <c r="B717" s="8" t="str">
        <f t="shared" si="64"/>
        <v/>
      </c>
      <c r="C717" s="8" t="str">
        <f t="shared" si="61"/>
        <v/>
      </c>
      <c r="D717" s="8" t="str">
        <f t="shared" si="62"/>
        <v/>
      </c>
      <c r="E717" s="8" t="str">
        <f t="shared" si="65"/>
        <v/>
      </c>
    </row>
    <row r="718" spans="1:5">
      <c r="A718" s="6" t="str">
        <f t="shared" si="63"/>
        <v/>
      </c>
      <c r="B718" s="8" t="str">
        <f t="shared" si="64"/>
        <v/>
      </c>
      <c r="C718" s="8" t="str">
        <f t="shared" si="61"/>
        <v/>
      </c>
      <c r="D718" s="8" t="str">
        <f t="shared" si="62"/>
        <v/>
      </c>
      <c r="E718" s="8" t="str">
        <f t="shared" si="65"/>
        <v/>
      </c>
    </row>
    <row r="719" spans="1:5">
      <c r="A719" s="6" t="str">
        <f t="shared" si="63"/>
        <v/>
      </c>
      <c r="B719" s="8" t="str">
        <f t="shared" si="64"/>
        <v/>
      </c>
      <c r="C719" s="8" t="str">
        <f t="shared" si="61"/>
        <v/>
      </c>
      <c r="D719" s="8" t="str">
        <f t="shared" si="62"/>
        <v/>
      </c>
      <c r="E719" s="8" t="str">
        <f t="shared" si="65"/>
        <v/>
      </c>
    </row>
    <row r="720" spans="1:5">
      <c r="A720" s="6" t="str">
        <f t="shared" si="63"/>
        <v/>
      </c>
      <c r="B720" s="8" t="str">
        <f t="shared" si="64"/>
        <v/>
      </c>
      <c r="C720" s="8" t="str">
        <f t="shared" si="61"/>
        <v/>
      </c>
      <c r="D720" s="8" t="str">
        <f t="shared" si="62"/>
        <v/>
      </c>
      <c r="E720" s="8" t="str">
        <f t="shared" si="65"/>
        <v/>
      </c>
    </row>
    <row r="721" spans="1:5">
      <c r="A721" s="6" t="str">
        <f t="shared" si="63"/>
        <v/>
      </c>
      <c r="B721" s="8" t="str">
        <f t="shared" si="64"/>
        <v/>
      </c>
      <c r="C721" s="8" t="str">
        <f t="shared" si="61"/>
        <v/>
      </c>
      <c r="D721" s="8" t="str">
        <f t="shared" si="62"/>
        <v/>
      </c>
      <c r="E721" s="8" t="str">
        <f t="shared" si="65"/>
        <v/>
      </c>
    </row>
    <row r="722" spans="1:5">
      <c r="A722" s="6" t="str">
        <f t="shared" si="63"/>
        <v/>
      </c>
      <c r="B722" s="8" t="str">
        <f t="shared" si="64"/>
        <v/>
      </c>
      <c r="C722" s="8" t="str">
        <f t="shared" si="61"/>
        <v/>
      </c>
      <c r="D722" s="8" t="str">
        <f t="shared" si="62"/>
        <v/>
      </c>
      <c r="E722" s="8" t="str">
        <f t="shared" si="65"/>
        <v/>
      </c>
    </row>
    <row r="723" spans="1:5">
      <c r="A723" s="6" t="str">
        <f t="shared" si="63"/>
        <v/>
      </c>
      <c r="B723" s="8" t="str">
        <f t="shared" si="64"/>
        <v/>
      </c>
      <c r="C723" s="8" t="str">
        <f t="shared" si="61"/>
        <v/>
      </c>
      <c r="D723" s="8" t="str">
        <f t="shared" si="62"/>
        <v/>
      </c>
      <c r="E723" s="8" t="str">
        <f t="shared" si="65"/>
        <v/>
      </c>
    </row>
    <row r="724" spans="1:5">
      <c r="A724" s="6" t="str">
        <f t="shared" si="63"/>
        <v/>
      </c>
      <c r="B724" s="8" t="str">
        <f t="shared" si="64"/>
        <v/>
      </c>
      <c r="C724" s="8" t="str">
        <f t="shared" si="61"/>
        <v/>
      </c>
      <c r="D724" s="8" t="str">
        <f t="shared" si="62"/>
        <v/>
      </c>
      <c r="E724" s="8" t="str">
        <f t="shared" si="65"/>
        <v/>
      </c>
    </row>
    <row r="725" spans="1:5">
      <c r="A725" s="6" t="str">
        <f t="shared" si="63"/>
        <v/>
      </c>
      <c r="B725" s="8" t="str">
        <f t="shared" si="64"/>
        <v/>
      </c>
      <c r="C725" s="8" t="str">
        <f t="shared" si="61"/>
        <v/>
      </c>
      <c r="D725" s="8" t="str">
        <f t="shared" si="62"/>
        <v/>
      </c>
      <c r="E725" s="8" t="str">
        <f t="shared" si="65"/>
        <v/>
      </c>
    </row>
    <row r="726" spans="1:5">
      <c r="A726" s="6" t="str">
        <f t="shared" si="63"/>
        <v/>
      </c>
      <c r="B726" s="8" t="str">
        <f t="shared" si="64"/>
        <v/>
      </c>
      <c r="C726" s="8" t="str">
        <f t="shared" si="61"/>
        <v/>
      </c>
      <c r="D726" s="8" t="str">
        <f t="shared" si="62"/>
        <v/>
      </c>
      <c r="E726" s="8" t="str">
        <f t="shared" si="65"/>
        <v/>
      </c>
    </row>
    <row r="727" spans="1:5">
      <c r="A727" s="6" t="str">
        <f t="shared" si="63"/>
        <v/>
      </c>
      <c r="B727" s="8" t="str">
        <f t="shared" si="64"/>
        <v/>
      </c>
      <c r="C727" s="8" t="str">
        <f t="shared" si="61"/>
        <v/>
      </c>
      <c r="D727" s="8" t="str">
        <f t="shared" si="62"/>
        <v/>
      </c>
      <c r="E727" s="8" t="str">
        <f t="shared" si="65"/>
        <v/>
      </c>
    </row>
    <row r="728" spans="1:5">
      <c r="A728" s="6" t="str">
        <f t="shared" si="63"/>
        <v/>
      </c>
      <c r="B728" s="8" t="str">
        <f t="shared" si="64"/>
        <v/>
      </c>
      <c r="C728" s="8" t="str">
        <f t="shared" si="61"/>
        <v/>
      </c>
      <c r="D728" s="8" t="str">
        <f t="shared" si="62"/>
        <v/>
      </c>
      <c r="E728" s="8" t="str">
        <f t="shared" si="65"/>
        <v/>
      </c>
    </row>
    <row r="729" spans="1:5">
      <c r="A729" s="6" t="str">
        <f t="shared" si="63"/>
        <v/>
      </c>
      <c r="B729" s="8" t="str">
        <f t="shared" si="64"/>
        <v/>
      </c>
      <c r="C729" s="8" t="str">
        <f t="shared" si="61"/>
        <v/>
      </c>
      <c r="D729" s="8" t="str">
        <f t="shared" si="62"/>
        <v/>
      </c>
      <c r="E729" s="8" t="str">
        <f t="shared" si="65"/>
        <v/>
      </c>
    </row>
    <row r="730" spans="1:5">
      <c r="A730" s="6" t="str">
        <f t="shared" si="63"/>
        <v/>
      </c>
      <c r="B730" s="8" t="str">
        <f t="shared" si="64"/>
        <v/>
      </c>
      <c r="C730" s="8" t="str">
        <f t="shared" si="61"/>
        <v/>
      </c>
      <c r="D730" s="8" t="str">
        <f t="shared" si="62"/>
        <v/>
      </c>
      <c r="E730" s="8" t="str">
        <f t="shared" si="65"/>
        <v/>
      </c>
    </row>
    <row r="731" spans="1:5">
      <c r="A731" s="6" t="str">
        <f t="shared" si="63"/>
        <v/>
      </c>
      <c r="B731" s="8" t="str">
        <f t="shared" si="64"/>
        <v/>
      </c>
      <c r="C731" s="8" t="str">
        <f t="shared" si="61"/>
        <v/>
      </c>
      <c r="D731" s="8" t="str">
        <f t="shared" si="62"/>
        <v/>
      </c>
      <c r="E731" s="8" t="str">
        <f t="shared" si="65"/>
        <v/>
      </c>
    </row>
    <row r="732" spans="1:5">
      <c r="A732" s="6" t="str">
        <f t="shared" si="63"/>
        <v/>
      </c>
      <c r="B732" s="8" t="str">
        <f t="shared" si="64"/>
        <v/>
      </c>
      <c r="C732" s="8" t="str">
        <f t="shared" ref="C732:C748" si="66">IF(B732="","",B732*$E$3/$E$6)</f>
        <v/>
      </c>
      <c r="D732" s="8" t="str">
        <f t="shared" ref="D732:D748" si="67">IF(C732="","",E732-C732)</f>
        <v/>
      </c>
      <c r="E732" s="8" t="str">
        <f t="shared" si="65"/>
        <v/>
      </c>
    </row>
    <row r="733" spans="1:5">
      <c r="A733" s="6" t="str">
        <f t="shared" ref="A733:A748" si="68">IF(OR(B732=0,B732=""),"",A732+1)</f>
        <v/>
      </c>
      <c r="B733" s="8" t="str">
        <f t="shared" ref="B733:B748" si="69">IF(B732="","",IF(AND(B732-D732=0,E732=0),"",B732-D732))</f>
        <v/>
      </c>
      <c r="C733" s="8" t="str">
        <f t="shared" si="66"/>
        <v/>
      </c>
      <c r="D733" s="8" t="str">
        <f t="shared" si="67"/>
        <v/>
      </c>
      <c r="E733" s="8" t="str">
        <f t="shared" ref="E733:E748" si="70">IF(B733="","",IF(B733+C733&gt;$E$9,$E$9,B733+C733))</f>
        <v/>
      </c>
    </row>
    <row r="734" spans="1:5">
      <c r="A734" s="6" t="str">
        <f t="shared" si="68"/>
        <v/>
      </c>
      <c r="B734" s="8" t="str">
        <f t="shared" si="69"/>
        <v/>
      </c>
      <c r="C734" s="8" t="str">
        <f t="shared" si="66"/>
        <v/>
      </c>
      <c r="D734" s="8" t="str">
        <f t="shared" si="67"/>
        <v/>
      </c>
      <c r="E734" s="8" t="str">
        <f t="shared" si="70"/>
        <v/>
      </c>
    </row>
    <row r="735" spans="1:5">
      <c r="A735" s="6" t="str">
        <f t="shared" si="68"/>
        <v/>
      </c>
      <c r="B735" s="8" t="str">
        <f t="shared" si="69"/>
        <v/>
      </c>
      <c r="C735" s="8" t="str">
        <f t="shared" si="66"/>
        <v/>
      </c>
      <c r="D735" s="8" t="str">
        <f t="shared" si="67"/>
        <v/>
      </c>
      <c r="E735" s="8" t="str">
        <f t="shared" si="70"/>
        <v/>
      </c>
    </row>
    <row r="736" spans="1:5">
      <c r="A736" s="6" t="str">
        <f t="shared" si="68"/>
        <v/>
      </c>
      <c r="B736" s="8" t="str">
        <f t="shared" si="69"/>
        <v/>
      </c>
      <c r="C736" s="8" t="str">
        <f t="shared" si="66"/>
        <v/>
      </c>
      <c r="D736" s="8" t="str">
        <f t="shared" si="67"/>
        <v/>
      </c>
      <c r="E736" s="8" t="str">
        <f t="shared" si="70"/>
        <v/>
      </c>
    </row>
    <row r="737" spans="1:5">
      <c r="A737" s="6" t="str">
        <f t="shared" si="68"/>
        <v/>
      </c>
      <c r="B737" s="8" t="str">
        <f t="shared" si="69"/>
        <v/>
      </c>
      <c r="C737" s="8" t="str">
        <f t="shared" si="66"/>
        <v/>
      </c>
      <c r="D737" s="8" t="str">
        <f t="shared" si="67"/>
        <v/>
      </c>
      <c r="E737" s="8" t="str">
        <f t="shared" si="70"/>
        <v/>
      </c>
    </row>
    <row r="738" spans="1:5">
      <c r="A738" s="6" t="str">
        <f t="shared" si="68"/>
        <v/>
      </c>
      <c r="B738" s="8" t="str">
        <f t="shared" si="69"/>
        <v/>
      </c>
      <c r="C738" s="8" t="str">
        <f t="shared" si="66"/>
        <v/>
      </c>
      <c r="D738" s="8" t="str">
        <f t="shared" si="67"/>
        <v/>
      </c>
      <c r="E738" s="8" t="str">
        <f t="shared" si="70"/>
        <v/>
      </c>
    </row>
    <row r="739" spans="1:5">
      <c r="A739" s="6" t="str">
        <f t="shared" si="68"/>
        <v/>
      </c>
      <c r="B739" s="8" t="str">
        <f t="shared" si="69"/>
        <v/>
      </c>
      <c r="C739" s="8" t="str">
        <f t="shared" si="66"/>
        <v/>
      </c>
      <c r="D739" s="8" t="str">
        <f t="shared" si="67"/>
        <v/>
      </c>
      <c r="E739" s="8" t="str">
        <f t="shared" si="70"/>
        <v/>
      </c>
    </row>
    <row r="740" spans="1:5">
      <c r="A740" s="6" t="str">
        <f t="shared" si="68"/>
        <v/>
      </c>
      <c r="B740" s="8" t="str">
        <f t="shared" si="69"/>
        <v/>
      </c>
      <c r="C740" s="8" t="str">
        <f t="shared" si="66"/>
        <v/>
      </c>
      <c r="D740" s="8" t="str">
        <f t="shared" si="67"/>
        <v/>
      </c>
      <c r="E740" s="8" t="str">
        <f t="shared" si="70"/>
        <v/>
      </c>
    </row>
    <row r="741" spans="1:5">
      <c r="A741" s="6" t="str">
        <f t="shared" si="68"/>
        <v/>
      </c>
      <c r="B741" s="8" t="str">
        <f t="shared" si="69"/>
        <v/>
      </c>
      <c r="C741" s="8" t="str">
        <f t="shared" si="66"/>
        <v/>
      </c>
      <c r="D741" s="8" t="str">
        <f t="shared" si="67"/>
        <v/>
      </c>
      <c r="E741" s="8" t="str">
        <f t="shared" si="70"/>
        <v/>
      </c>
    </row>
    <row r="742" spans="1:5">
      <c r="A742" s="6" t="str">
        <f t="shared" si="68"/>
        <v/>
      </c>
      <c r="B742" s="8" t="str">
        <f t="shared" si="69"/>
        <v/>
      </c>
      <c r="C742" s="8" t="str">
        <f t="shared" si="66"/>
        <v/>
      </c>
      <c r="D742" s="8" t="str">
        <f t="shared" si="67"/>
        <v/>
      </c>
      <c r="E742" s="8" t="str">
        <f t="shared" si="70"/>
        <v/>
      </c>
    </row>
    <row r="743" spans="1:5">
      <c r="A743" s="6" t="str">
        <f t="shared" si="68"/>
        <v/>
      </c>
      <c r="B743" s="8" t="str">
        <f t="shared" si="69"/>
        <v/>
      </c>
      <c r="C743" s="8" t="str">
        <f t="shared" si="66"/>
        <v/>
      </c>
      <c r="D743" s="8" t="str">
        <f t="shared" si="67"/>
        <v/>
      </c>
      <c r="E743" s="8" t="str">
        <f t="shared" si="70"/>
        <v/>
      </c>
    </row>
    <row r="744" spans="1:5">
      <c r="A744" s="6" t="str">
        <f t="shared" si="68"/>
        <v/>
      </c>
      <c r="B744" s="8" t="str">
        <f t="shared" si="69"/>
        <v/>
      </c>
      <c r="C744" s="8" t="str">
        <f t="shared" si="66"/>
        <v/>
      </c>
      <c r="D744" s="8" t="str">
        <f t="shared" si="67"/>
        <v/>
      </c>
      <c r="E744" s="8" t="str">
        <f t="shared" si="70"/>
        <v/>
      </c>
    </row>
    <row r="745" spans="1:5">
      <c r="A745" s="6" t="str">
        <f t="shared" si="68"/>
        <v/>
      </c>
      <c r="B745" s="8" t="str">
        <f t="shared" si="69"/>
        <v/>
      </c>
      <c r="C745" s="8" t="str">
        <f t="shared" si="66"/>
        <v/>
      </c>
      <c r="D745" s="8" t="str">
        <f t="shared" si="67"/>
        <v/>
      </c>
      <c r="E745" s="8" t="str">
        <f t="shared" si="70"/>
        <v/>
      </c>
    </row>
    <row r="746" spans="1:5">
      <c r="A746" s="6" t="str">
        <f t="shared" si="68"/>
        <v/>
      </c>
      <c r="B746" s="8" t="str">
        <f t="shared" si="69"/>
        <v/>
      </c>
      <c r="C746" s="8" t="str">
        <f t="shared" si="66"/>
        <v/>
      </c>
      <c r="D746" s="8" t="str">
        <f t="shared" si="67"/>
        <v/>
      </c>
      <c r="E746" s="8" t="str">
        <f t="shared" si="70"/>
        <v/>
      </c>
    </row>
    <row r="747" spans="1:5">
      <c r="A747" s="6" t="str">
        <f t="shared" si="68"/>
        <v/>
      </c>
      <c r="B747" s="8" t="str">
        <f t="shared" si="69"/>
        <v/>
      </c>
      <c r="C747" s="8" t="str">
        <f t="shared" si="66"/>
        <v/>
      </c>
      <c r="D747" s="8" t="str">
        <f t="shared" si="67"/>
        <v/>
      </c>
      <c r="E747" s="8" t="str">
        <f t="shared" si="70"/>
        <v/>
      </c>
    </row>
    <row r="748" spans="1:5">
      <c r="A748" s="6" t="str">
        <f t="shared" si="68"/>
        <v/>
      </c>
      <c r="B748" s="8" t="str">
        <f t="shared" si="69"/>
        <v/>
      </c>
      <c r="C748" s="8" t="str">
        <f t="shared" si="66"/>
        <v/>
      </c>
      <c r="D748" s="8" t="str">
        <f t="shared" si="67"/>
        <v/>
      </c>
      <c r="E748" s="8" t="str">
        <f t="shared" si="70"/>
        <v/>
      </c>
    </row>
  </sheetData>
  <phoneticPr fontId="0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"/>
  <sheetViews>
    <sheetView workbookViewId="0">
      <pane ySplit="10" topLeftCell="A11" activePane="bottomLeft" state="frozen"/>
      <selection pane="bottomLeft" activeCell="D3" sqref="D3"/>
    </sheetView>
  </sheetViews>
  <sheetFormatPr baseColWidth="10" defaultRowHeight="12.75"/>
  <cols>
    <col min="1" max="1" width="6.7109375" style="6" customWidth="1"/>
    <col min="2" max="3" width="11.42578125" style="6"/>
    <col min="4" max="4" width="14.140625" style="6" customWidth="1"/>
    <col min="5" max="7" width="11.42578125" style="6"/>
  </cols>
  <sheetData>
    <row r="1" spans="1:10" ht="15.75">
      <c r="A1" s="44" t="s">
        <v>155</v>
      </c>
      <c r="B1" s="44"/>
      <c r="C1" s="44"/>
      <c r="D1" s="44"/>
      <c r="H1" s="6"/>
      <c r="I1" s="6"/>
      <c r="J1" s="6"/>
    </row>
    <row r="2" spans="1:10" ht="15.75">
      <c r="A2" s="236" t="s">
        <v>156</v>
      </c>
      <c r="B2" s="44"/>
      <c r="C2" s="44"/>
      <c r="D2" s="44"/>
      <c r="H2" s="14" t="s">
        <v>362</v>
      </c>
      <c r="I2" s="6"/>
      <c r="J2" s="6"/>
    </row>
    <row r="3" spans="1:10">
      <c r="B3" s="6" t="s">
        <v>157</v>
      </c>
      <c r="D3" s="110">
        <v>100000</v>
      </c>
      <c r="H3" s="9" t="s">
        <v>319</v>
      </c>
      <c r="I3" s="11">
        <v>6.2700000000000006E-2</v>
      </c>
      <c r="J3" s="6"/>
    </row>
    <row r="4" spans="1:10">
      <c r="B4" s="6" t="s">
        <v>158</v>
      </c>
      <c r="D4" s="110">
        <v>95.4</v>
      </c>
      <c r="H4" s="9" t="s">
        <v>320</v>
      </c>
      <c r="I4" s="11">
        <v>7.3400000000000007E-2</v>
      </c>
      <c r="J4" s="6"/>
    </row>
    <row r="5" spans="1:10">
      <c r="B5" s="6" t="s">
        <v>51</v>
      </c>
      <c r="D5" s="12">
        <v>0.05</v>
      </c>
      <c r="H5" s="9" t="s">
        <v>321</v>
      </c>
      <c r="I5" s="27">
        <f>I3+2*(I4-I3)</f>
        <v>8.4100000000000008E-2</v>
      </c>
      <c r="J5" s="6"/>
    </row>
    <row r="6" spans="1:10">
      <c r="B6" s="6" t="s">
        <v>159</v>
      </c>
      <c r="D6" s="12">
        <v>0.01</v>
      </c>
      <c r="H6" s="9" t="s">
        <v>322</v>
      </c>
      <c r="I6" s="6"/>
      <c r="J6" s="6"/>
    </row>
    <row r="7" spans="1:10">
      <c r="B7" s="6" t="s">
        <v>88</v>
      </c>
      <c r="D7" s="61">
        <f>ROUND(D3/D4*100,2)</f>
        <v>104821.8</v>
      </c>
      <c r="H7" s="14" t="s">
        <v>361</v>
      </c>
      <c r="I7" s="14"/>
      <c r="J7" s="14"/>
    </row>
    <row r="8" spans="1:10">
      <c r="B8" s="6" t="s">
        <v>160</v>
      </c>
      <c r="D8" s="61">
        <f>ROUND(D7*(D5+D6)/12,2)</f>
        <v>524.11</v>
      </c>
      <c r="H8" s="14" t="s">
        <v>360</v>
      </c>
      <c r="I8" s="14"/>
      <c r="J8" s="14"/>
    </row>
    <row r="9" spans="1:10">
      <c r="A9" s="111"/>
      <c r="B9" s="111" t="s">
        <v>91</v>
      </c>
      <c r="E9" s="64"/>
      <c r="H9" s="6"/>
      <c r="I9" s="6"/>
      <c r="J9" s="6"/>
    </row>
    <row r="10" spans="1:10">
      <c r="A10" s="55" t="s">
        <v>144</v>
      </c>
      <c r="B10" s="56" t="s">
        <v>92</v>
      </c>
      <c r="C10" s="24" t="s">
        <v>4</v>
      </c>
      <c r="D10" s="24" t="s">
        <v>5</v>
      </c>
      <c r="E10" s="24" t="s">
        <v>33</v>
      </c>
      <c r="H10" s="6"/>
      <c r="I10" s="6"/>
      <c r="J10" s="6"/>
    </row>
    <row r="11" spans="1:10">
      <c r="A11" s="6">
        <f>1</f>
        <v>1</v>
      </c>
      <c r="B11" s="8">
        <f>D7</f>
        <v>104821.8</v>
      </c>
      <c r="C11" s="8">
        <f>ROUND(IF(A11="","",B11*D5/12),2)</f>
        <v>436.76</v>
      </c>
      <c r="D11" s="8">
        <f t="shared" ref="D11:D74" si="0">IF(A11="","",ROUND(E11-C11,2))</f>
        <v>87.35</v>
      </c>
      <c r="E11" s="8">
        <f>D8</f>
        <v>524.11</v>
      </c>
    </row>
    <row r="12" spans="1:10">
      <c r="A12" s="6">
        <f>IF(OR(E11&lt;$D$8,E11=""),"",A11+1)</f>
        <v>2</v>
      </c>
      <c r="B12" s="8">
        <f t="shared" ref="B12:B75" si="1">IF(A12="","",IF(AND(B11-D11=0,E11=0),"",B11-D11))</f>
        <v>104734.45</v>
      </c>
      <c r="C12" s="8">
        <f>IF(A12="","",ROUND(B12*$D$5/12,2))</f>
        <v>436.39</v>
      </c>
      <c r="D12" s="8">
        <f t="shared" si="0"/>
        <v>87.72</v>
      </c>
      <c r="E12" s="8">
        <f>IF(A12="","",IF(B12+C12&gt;$D$8,$D$8,B12+C12))</f>
        <v>524.11</v>
      </c>
    </row>
    <row r="13" spans="1:10">
      <c r="A13" s="6">
        <f>IF(OR(AND(E12&lt;$D$8,E11&lt;$D$8),E12="",E12=0),"",A12+1)</f>
        <v>3</v>
      </c>
      <c r="B13" s="8">
        <f t="shared" si="1"/>
        <v>104646.73</v>
      </c>
      <c r="C13" s="8">
        <f t="shared" ref="C13:C28" si="2">IF(A13="","",ROUND(B13*$D$5/12,2))</f>
        <v>436.03</v>
      </c>
      <c r="D13" s="8">
        <f t="shared" si="0"/>
        <v>88.08</v>
      </c>
      <c r="E13" s="8">
        <f t="shared" ref="E13:E28" si="3">IF(A13="","",IF(B13+C13&gt;$D$8,$D$8,B13+C13))</f>
        <v>524.11</v>
      </c>
    </row>
    <row r="14" spans="1:10">
      <c r="A14" s="6">
        <f t="shared" ref="A14:A29" si="4">IF(OR(AND(E13&lt;$D$8,E12&lt;$D$8),E13="",E13=0),"",A13+1)</f>
        <v>4</v>
      </c>
      <c r="B14" s="8">
        <f t="shared" si="1"/>
        <v>104558.65</v>
      </c>
      <c r="C14" s="8">
        <f t="shared" si="2"/>
        <v>435.66</v>
      </c>
      <c r="D14" s="8">
        <f t="shared" si="0"/>
        <v>88.45</v>
      </c>
      <c r="E14" s="8">
        <f t="shared" si="3"/>
        <v>524.11</v>
      </c>
    </row>
    <row r="15" spans="1:10">
      <c r="A15" s="6">
        <f t="shared" si="4"/>
        <v>5</v>
      </c>
      <c r="B15" s="8">
        <f t="shared" si="1"/>
        <v>104470.2</v>
      </c>
      <c r="C15" s="8">
        <f t="shared" si="2"/>
        <v>435.29</v>
      </c>
      <c r="D15" s="8">
        <f t="shared" si="0"/>
        <v>88.82</v>
      </c>
      <c r="E15" s="8">
        <f t="shared" si="3"/>
        <v>524.11</v>
      </c>
    </row>
    <row r="16" spans="1:10">
      <c r="A16" s="6">
        <f t="shared" si="4"/>
        <v>6</v>
      </c>
      <c r="B16" s="8">
        <f t="shared" si="1"/>
        <v>104381.37999999999</v>
      </c>
      <c r="C16" s="8">
        <f t="shared" si="2"/>
        <v>434.92</v>
      </c>
      <c r="D16" s="8">
        <f t="shared" si="0"/>
        <v>89.19</v>
      </c>
      <c r="E16" s="8">
        <f t="shared" si="3"/>
        <v>524.11</v>
      </c>
    </row>
    <row r="17" spans="1:5">
      <c r="A17" s="6">
        <f t="shared" si="4"/>
        <v>7</v>
      </c>
      <c r="B17" s="8">
        <f t="shared" si="1"/>
        <v>104292.18999999999</v>
      </c>
      <c r="C17" s="8">
        <f t="shared" si="2"/>
        <v>434.55</v>
      </c>
      <c r="D17" s="8">
        <f t="shared" si="0"/>
        <v>89.56</v>
      </c>
      <c r="E17" s="8">
        <f t="shared" si="3"/>
        <v>524.11</v>
      </c>
    </row>
    <row r="18" spans="1:5">
      <c r="A18" s="6">
        <f t="shared" si="4"/>
        <v>8</v>
      </c>
      <c r="B18" s="8">
        <f t="shared" si="1"/>
        <v>104202.62999999999</v>
      </c>
      <c r="C18" s="8">
        <f t="shared" si="2"/>
        <v>434.18</v>
      </c>
      <c r="D18" s="8">
        <f t="shared" si="0"/>
        <v>89.93</v>
      </c>
      <c r="E18" s="8">
        <f t="shared" si="3"/>
        <v>524.11</v>
      </c>
    </row>
    <row r="19" spans="1:5">
      <c r="A19" s="6">
        <f t="shared" si="4"/>
        <v>9</v>
      </c>
      <c r="B19" s="8">
        <f t="shared" si="1"/>
        <v>104112.7</v>
      </c>
      <c r="C19" s="8">
        <f t="shared" si="2"/>
        <v>433.8</v>
      </c>
      <c r="D19" s="8">
        <f t="shared" si="0"/>
        <v>90.31</v>
      </c>
      <c r="E19" s="8">
        <f t="shared" si="3"/>
        <v>524.11</v>
      </c>
    </row>
    <row r="20" spans="1:5">
      <c r="A20" s="6">
        <f t="shared" si="4"/>
        <v>10</v>
      </c>
      <c r="B20" s="8">
        <f t="shared" si="1"/>
        <v>104022.39</v>
      </c>
      <c r="C20" s="8">
        <f t="shared" si="2"/>
        <v>433.43</v>
      </c>
      <c r="D20" s="8">
        <f t="shared" si="0"/>
        <v>90.68</v>
      </c>
      <c r="E20" s="8">
        <f t="shared" si="3"/>
        <v>524.11</v>
      </c>
    </row>
    <row r="21" spans="1:5">
      <c r="A21" s="6">
        <f t="shared" si="4"/>
        <v>11</v>
      </c>
      <c r="B21" s="8">
        <f t="shared" si="1"/>
        <v>103931.71</v>
      </c>
      <c r="C21" s="8">
        <f t="shared" si="2"/>
        <v>433.05</v>
      </c>
      <c r="D21" s="8">
        <f t="shared" si="0"/>
        <v>91.06</v>
      </c>
      <c r="E21" s="8">
        <f t="shared" si="3"/>
        <v>524.11</v>
      </c>
    </row>
    <row r="22" spans="1:5">
      <c r="A22" s="6">
        <f t="shared" si="4"/>
        <v>12</v>
      </c>
      <c r="B22" s="8">
        <f t="shared" si="1"/>
        <v>103840.65000000001</v>
      </c>
      <c r="C22" s="8">
        <f t="shared" si="2"/>
        <v>432.67</v>
      </c>
      <c r="D22" s="8">
        <f t="shared" si="0"/>
        <v>91.44</v>
      </c>
      <c r="E22" s="8">
        <f t="shared" si="3"/>
        <v>524.11</v>
      </c>
    </row>
    <row r="23" spans="1:5">
      <c r="A23" s="6">
        <f t="shared" si="4"/>
        <v>13</v>
      </c>
      <c r="B23" s="8">
        <f t="shared" si="1"/>
        <v>103749.21</v>
      </c>
      <c r="C23" s="8">
        <f t="shared" si="2"/>
        <v>432.29</v>
      </c>
      <c r="D23" s="8">
        <f t="shared" si="0"/>
        <v>91.82</v>
      </c>
      <c r="E23" s="8">
        <f t="shared" si="3"/>
        <v>524.11</v>
      </c>
    </row>
    <row r="24" spans="1:5">
      <c r="A24" s="6">
        <f t="shared" si="4"/>
        <v>14</v>
      </c>
      <c r="B24" s="8">
        <f t="shared" si="1"/>
        <v>103657.39</v>
      </c>
      <c r="C24" s="8">
        <f t="shared" si="2"/>
        <v>431.91</v>
      </c>
      <c r="D24" s="8">
        <f t="shared" si="0"/>
        <v>92.2</v>
      </c>
      <c r="E24" s="8">
        <f t="shared" si="3"/>
        <v>524.11</v>
      </c>
    </row>
    <row r="25" spans="1:5">
      <c r="A25" s="6">
        <f t="shared" si="4"/>
        <v>15</v>
      </c>
      <c r="B25" s="8">
        <f t="shared" si="1"/>
        <v>103565.19</v>
      </c>
      <c r="C25" s="8">
        <f t="shared" si="2"/>
        <v>431.52</v>
      </c>
      <c r="D25" s="8">
        <f t="shared" si="0"/>
        <v>92.59</v>
      </c>
      <c r="E25" s="8">
        <f t="shared" si="3"/>
        <v>524.11</v>
      </c>
    </row>
    <row r="26" spans="1:5">
      <c r="A26" s="6">
        <f t="shared" si="4"/>
        <v>16</v>
      </c>
      <c r="B26" s="8">
        <f t="shared" si="1"/>
        <v>103472.6</v>
      </c>
      <c r="C26" s="8">
        <f t="shared" si="2"/>
        <v>431.14</v>
      </c>
      <c r="D26" s="8">
        <f t="shared" si="0"/>
        <v>92.97</v>
      </c>
      <c r="E26" s="8">
        <f t="shared" si="3"/>
        <v>524.11</v>
      </c>
    </row>
    <row r="27" spans="1:5">
      <c r="A27" s="6">
        <f t="shared" si="4"/>
        <v>17</v>
      </c>
      <c r="B27" s="8">
        <f t="shared" si="1"/>
        <v>103379.63</v>
      </c>
      <c r="C27" s="8">
        <f t="shared" si="2"/>
        <v>430.75</v>
      </c>
      <c r="D27" s="8">
        <f t="shared" si="0"/>
        <v>93.36</v>
      </c>
      <c r="E27" s="8">
        <f t="shared" si="3"/>
        <v>524.11</v>
      </c>
    </row>
    <row r="28" spans="1:5">
      <c r="A28" s="6">
        <f t="shared" si="4"/>
        <v>18</v>
      </c>
      <c r="B28" s="8">
        <f t="shared" si="1"/>
        <v>103286.27</v>
      </c>
      <c r="C28" s="8">
        <f t="shared" si="2"/>
        <v>430.36</v>
      </c>
      <c r="D28" s="8">
        <f t="shared" si="0"/>
        <v>93.75</v>
      </c>
      <c r="E28" s="8">
        <f t="shared" si="3"/>
        <v>524.11</v>
      </c>
    </row>
    <row r="29" spans="1:5">
      <c r="A29" s="6">
        <f t="shared" si="4"/>
        <v>19</v>
      </c>
      <c r="B29" s="8">
        <f t="shared" si="1"/>
        <v>103192.52</v>
      </c>
      <c r="C29" s="8">
        <f t="shared" ref="C29:C44" si="5">IF(A29="","",ROUND(B29*$D$5/12,2))</f>
        <v>429.97</v>
      </c>
      <c r="D29" s="8">
        <f t="shared" si="0"/>
        <v>94.14</v>
      </c>
      <c r="E29" s="8">
        <f t="shared" ref="E29:E44" si="6">IF(A29="","",IF(B29+C29&gt;$D$8,$D$8,B29+C29))</f>
        <v>524.11</v>
      </c>
    </row>
    <row r="30" spans="1:5">
      <c r="A30" s="6">
        <f t="shared" ref="A30:A45" si="7">IF(OR(AND(E29&lt;$D$8,E28&lt;$D$8),E29="",E29=0),"",A29+1)</f>
        <v>20</v>
      </c>
      <c r="B30" s="8">
        <f t="shared" si="1"/>
        <v>103098.38</v>
      </c>
      <c r="C30" s="8">
        <f t="shared" si="5"/>
        <v>429.58</v>
      </c>
      <c r="D30" s="8">
        <f t="shared" si="0"/>
        <v>94.53</v>
      </c>
      <c r="E30" s="8">
        <f t="shared" si="6"/>
        <v>524.11</v>
      </c>
    </row>
    <row r="31" spans="1:5">
      <c r="A31" s="6">
        <f t="shared" si="7"/>
        <v>21</v>
      </c>
      <c r="B31" s="8">
        <f t="shared" si="1"/>
        <v>103003.85</v>
      </c>
      <c r="C31" s="8">
        <f t="shared" si="5"/>
        <v>429.18</v>
      </c>
      <c r="D31" s="8">
        <f t="shared" si="0"/>
        <v>94.93</v>
      </c>
      <c r="E31" s="8">
        <f t="shared" si="6"/>
        <v>524.11</v>
      </c>
    </row>
    <row r="32" spans="1:5">
      <c r="A32" s="6">
        <f t="shared" si="7"/>
        <v>22</v>
      </c>
      <c r="B32" s="8">
        <f t="shared" si="1"/>
        <v>102908.92000000001</v>
      </c>
      <c r="C32" s="8">
        <f t="shared" si="5"/>
        <v>428.79</v>
      </c>
      <c r="D32" s="8">
        <f t="shared" si="0"/>
        <v>95.32</v>
      </c>
      <c r="E32" s="8">
        <f t="shared" si="6"/>
        <v>524.11</v>
      </c>
    </row>
    <row r="33" spans="1:5">
      <c r="A33" s="6">
        <f t="shared" si="7"/>
        <v>23</v>
      </c>
      <c r="B33" s="8">
        <f t="shared" si="1"/>
        <v>102813.6</v>
      </c>
      <c r="C33" s="8">
        <f t="shared" si="5"/>
        <v>428.39</v>
      </c>
      <c r="D33" s="8">
        <f t="shared" si="0"/>
        <v>95.72</v>
      </c>
      <c r="E33" s="8">
        <f t="shared" si="6"/>
        <v>524.11</v>
      </c>
    </row>
    <row r="34" spans="1:5">
      <c r="A34" s="6">
        <f t="shared" si="7"/>
        <v>24</v>
      </c>
      <c r="B34" s="8">
        <f t="shared" si="1"/>
        <v>102717.88</v>
      </c>
      <c r="C34" s="8">
        <f t="shared" si="5"/>
        <v>427.99</v>
      </c>
      <c r="D34" s="8">
        <f t="shared" si="0"/>
        <v>96.12</v>
      </c>
      <c r="E34" s="8">
        <f t="shared" si="6"/>
        <v>524.11</v>
      </c>
    </row>
    <row r="35" spans="1:5">
      <c r="A35" s="6">
        <f t="shared" si="7"/>
        <v>25</v>
      </c>
      <c r="B35" s="8">
        <f t="shared" si="1"/>
        <v>102621.76000000001</v>
      </c>
      <c r="C35" s="8">
        <f t="shared" si="5"/>
        <v>427.59</v>
      </c>
      <c r="D35" s="8">
        <f t="shared" si="0"/>
        <v>96.52</v>
      </c>
      <c r="E35" s="8">
        <f t="shared" si="6"/>
        <v>524.11</v>
      </c>
    </row>
    <row r="36" spans="1:5">
      <c r="A36" s="6">
        <f t="shared" si="7"/>
        <v>26</v>
      </c>
      <c r="B36" s="8">
        <f t="shared" si="1"/>
        <v>102525.24</v>
      </c>
      <c r="C36" s="8">
        <f t="shared" si="5"/>
        <v>427.19</v>
      </c>
      <c r="D36" s="8">
        <f t="shared" si="0"/>
        <v>96.92</v>
      </c>
      <c r="E36" s="8">
        <f t="shared" si="6"/>
        <v>524.11</v>
      </c>
    </row>
    <row r="37" spans="1:5">
      <c r="A37" s="6">
        <f t="shared" si="7"/>
        <v>27</v>
      </c>
      <c r="B37" s="8">
        <f t="shared" si="1"/>
        <v>102428.32</v>
      </c>
      <c r="C37" s="8">
        <f t="shared" si="5"/>
        <v>426.78</v>
      </c>
      <c r="D37" s="8">
        <f t="shared" si="0"/>
        <v>97.33</v>
      </c>
      <c r="E37" s="8">
        <f t="shared" si="6"/>
        <v>524.11</v>
      </c>
    </row>
    <row r="38" spans="1:5">
      <c r="A38" s="6">
        <f t="shared" si="7"/>
        <v>28</v>
      </c>
      <c r="B38" s="8">
        <f t="shared" si="1"/>
        <v>102330.99</v>
      </c>
      <c r="C38" s="8">
        <f t="shared" si="5"/>
        <v>426.38</v>
      </c>
      <c r="D38" s="8">
        <f t="shared" si="0"/>
        <v>97.73</v>
      </c>
      <c r="E38" s="8">
        <f t="shared" si="6"/>
        <v>524.11</v>
      </c>
    </row>
    <row r="39" spans="1:5">
      <c r="A39" s="6">
        <f t="shared" si="7"/>
        <v>29</v>
      </c>
      <c r="B39" s="8">
        <f t="shared" si="1"/>
        <v>102233.26000000001</v>
      </c>
      <c r="C39" s="8">
        <f t="shared" si="5"/>
        <v>425.97</v>
      </c>
      <c r="D39" s="8">
        <f t="shared" si="0"/>
        <v>98.14</v>
      </c>
      <c r="E39" s="8">
        <f t="shared" si="6"/>
        <v>524.11</v>
      </c>
    </row>
    <row r="40" spans="1:5">
      <c r="A40" s="6">
        <f t="shared" si="7"/>
        <v>30</v>
      </c>
      <c r="B40" s="8">
        <f t="shared" si="1"/>
        <v>102135.12000000001</v>
      </c>
      <c r="C40" s="8">
        <f t="shared" si="5"/>
        <v>425.56</v>
      </c>
      <c r="D40" s="8">
        <f t="shared" si="0"/>
        <v>98.55</v>
      </c>
      <c r="E40" s="8">
        <f t="shared" si="6"/>
        <v>524.11</v>
      </c>
    </row>
    <row r="41" spans="1:5">
      <c r="A41" s="6">
        <f t="shared" si="7"/>
        <v>31</v>
      </c>
      <c r="B41" s="8">
        <f t="shared" si="1"/>
        <v>102036.57</v>
      </c>
      <c r="C41" s="8">
        <f t="shared" si="5"/>
        <v>425.15</v>
      </c>
      <c r="D41" s="8">
        <f t="shared" si="0"/>
        <v>98.96</v>
      </c>
      <c r="E41" s="8">
        <f t="shared" si="6"/>
        <v>524.11</v>
      </c>
    </row>
    <row r="42" spans="1:5">
      <c r="A42" s="6">
        <f t="shared" si="7"/>
        <v>32</v>
      </c>
      <c r="B42" s="8">
        <f t="shared" si="1"/>
        <v>101937.61</v>
      </c>
      <c r="C42" s="8">
        <f t="shared" si="5"/>
        <v>424.74</v>
      </c>
      <c r="D42" s="8">
        <f t="shared" si="0"/>
        <v>99.37</v>
      </c>
      <c r="E42" s="8">
        <f t="shared" si="6"/>
        <v>524.11</v>
      </c>
    </row>
    <row r="43" spans="1:5">
      <c r="A43" s="6">
        <f t="shared" si="7"/>
        <v>33</v>
      </c>
      <c r="B43" s="8">
        <f t="shared" si="1"/>
        <v>101838.24</v>
      </c>
      <c r="C43" s="8">
        <f t="shared" si="5"/>
        <v>424.33</v>
      </c>
      <c r="D43" s="8">
        <f t="shared" si="0"/>
        <v>99.78</v>
      </c>
      <c r="E43" s="8">
        <f t="shared" si="6"/>
        <v>524.11</v>
      </c>
    </row>
    <row r="44" spans="1:5">
      <c r="A44" s="6">
        <f t="shared" si="7"/>
        <v>34</v>
      </c>
      <c r="B44" s="8">
        <f t="shared" si="1"/>
        <v>101738.46</v>
      </c>
      <c r="C44" s="8">
        <f t="shared" si="5"/>
        <v>423.91</v>
      </c>
      <c r="D44" s="8">
        <f t="shared" si="0"/>
        <v>100.2</v>
      </c>
      <c r="E44" s="8">
        <f t="shared" si="6"/>
        <v>524.11</v>
      </c>
    </row>
    <row r="45" spans="1:5">
      <c r="A45" s="6">
        <f t="shared" si="7"/>
        <v>35</v>
      </c>
      <c r="B45" s="8">
        <f t="shared" si="1"/>
        <v>101638.26000000001</v>
      </c>
      <c r="C45" s="8">
        <f t="shared" ref="C45:C60" si="8">IF(A45="","",ROUND(B45*$D$5/12,2))</f>
        <v>423.49</v>
      </c>
      <c r="D45" s="8">
        <f t="shared" si="0"/>
        <v>100.62</v>
      </c>
      <c r="E45" s="8">
        <f t="shared" ref="E45:E60" si="9">IF(A45="","",IF(B45+C45&gt;$D$8,$D$8,B45+C45))</f>
        <v>524.11</v>
      </c>
    </row>
    <row r="46" spans="1:5">
      <c r="A46" s="6">
        <f t="shared" ref="A46:A61" si="10">IF(OR(AND(E45&lt;$D$8,E44&lt;$D$8),E45="",E45=0),"",A45+1)</f>
        <v>36</v>
      </c>
      <c r="B46" s="8">
        <f t="shared" si="1"/>
        <v>101537.64000000001</v>
      </c>
      <c r="C46" s="8">
        <f t="shared" si="8"/>
        <v>423.07</v>
      </c>
      <c r="D46" s="8">
        <f t="shared" si="0"/>
        <v>101.04</v>
      </c>
      <c r="E46" s="8">
        <f t="shared" si="9"/>
        <v>524.11</v>
      </c>
    </row>
    <row r="47" spans="1:5">
      <c r="A47" s="6">
        <f t="shared" si="10"/>
        <v>37</v>
      </c>
      <c r="B47" s="8">
        <f t="shared" si="1"/>
        <v>101436.60000000002</v>
      </c>
      <c r="C47" s="8">
        <f t="shared" si="8"/>
        <v>422.65</v>
      </c>
      <c r="D47" s="8">
        <f t="shared" si="0"/>
        <v>101.46</v>
      </c>
      <c r="E47" s="8">
        <f t="shared" si="9"/>
        <v>524.11</v>
      </c>
    </row>
    <row r="48" spans="1:5">
      <c r="A48" s="6">
        <f t="shared" si="10"/>
        <v>38</v>
      </c>
      <c r="B48" s="8">
        <f t="shared" si="1"/>
        <v>101335.14000000001</v>
      </c>
      <c r="C48" s="8">
        <f t="shared" si="8"/>
        <v>422.23</v>
      </c>
      <c r="D48" s="8">
        <f t="shared" si="0"/>
        <v>101.88</v>
      </c>
      <c r="E48" s="8">
        <f t="shared" si="9"/>
        <v>524.11</v>
      </c>
    </row>
    <row r="49" spans="1:5">
      <c r="A49" s="6">
        <f t="shared" si="10"/>
        <v>39</v>
      </c>
      <c r="B49" s="8">
        <f t="shared" si="1"/>
        <v>101233.26000000001</v>
      </c>
      <c r="C49" s="8">
        <f t="shared" si="8"/>
        <v>421.81</v>
      </c>
      <c r="D49" s="8">
        <f t="shared" si="0"/>
        <v>102.3</v>
      </c>
      <c r="E49" s="8">
        <f t="shared" si="9"/>
        <v>524.11</v>
      </c>
    </row>
    <row r="50" spans="1:5">
      <c r="A50" s="6">
        <f t="shared" si="10"/>
        <v>40</v>
      </c>
      <c r="B50" s="8">
        <f t="shared" si="1"/>
        <v>101130.96</v>
      </c>
      <c r="C50" s="8">
        <f t="shared" si="8"/>
        <v>421.38</v>
      </c>
      <c r="D50" s="8">
        <f t="shared" si="0"/>
        <v>102.73</v>
      </c>
      <c r="E50" s="8">
        <f t="shared" si="9"/>
        <v>524.11</v>
      </c>
    </row>
    <row r="51" spans="1:5">
      <c r="A51" s="6">
        <f t="shared" si="10"/>
        <v>41</v>
      </c>
      <c r="B51" s="8">
        <f t="shared" si="1"/>
        <v>101028.23000000001</v>
      </c>
      <c r="C51" s="8">
        <f t="shared" si="8"/>
        <v>420.95</v>
      </c>
      <c r="D51" s="8">
        <f t="shared" si="0"/>
        <v>103.16</v>
      </c>
      <c r="E51" s="8">
        <f t="shared" si="9"/>
        <v>524.11</v>
      </c>
    </row>
    <row r="52" spans="1:5">
      <c r="A52" s="6">
        <f t="shared" si="10"/>
        <v>42</v>
      </c>
      <c r="B52" s="8">
        <f t="shared" si="1"/>
        <v>100925.07</v>
      </c>
      <c r="C52" s="8">
        <f t="shared" si="8"/>
        <v>420.52</v>
      </c>
      <c r="D52" s="8">
        <f t="shared" si="0"/>
        <v>103.59</v>
      </c>
      <c r="E52" s="8">
        <f t="shared" si="9"/>
        <v>524.11</v>
      </c>
    </row>
    <row r="53" spans="1:5">
      <c r="A53" s="6">
        <f t="shared" si="10"/>
        <v>43</v>
      </c>
      <c r="B53" s="8">
        <f t="shared" si="1"/>
        <v>100821.48000000001</v>
      </c>
      <c r="C53" s="8">
        <f t="shared" si="8"/>
        <v>420.09</v>
      </c>
      <c r="D53" s="8">
        <f t="shared" si="0"/>
        <v>104.02</v>
      </c>
      <c r="E53" s="8">
        <f t="shared" si="9"/>
        <v>524.11</v>
      </c>
    </row>
    <row r="54" spans="1:5">
      <c r="A54" s="6">
        <f t="shared" si="10"/>
        <v>44</v>
      </c>
      <c r="B54" s="8">
        <f t="shared" si="1"/>
        <v>100717.46</v>
      </c>
      <c r="C54" s="8">
        <f t="shared" si="8"/>
        <v>419.66</v>
      </c>
      <c r="D54" s="8">
        <f t="shared" si="0"/>
        <v>104.45</v>
      </c>
      <c r="E54" s="8">
        <f t="shared" si="9"/>
        <v>524.11</v>
      </c>
    </row>
    <row r="55" spans="1:5">
      <c r="A55" s="6">
        <f t="shared" si="10"/>
        <v>45</v>
      </c>
      <c r="B55" s="8">
        <f t="shared" si="1"/>
        <v>100613.01000000001</v>
      </c>
      <c r="C55" s="8">
        <f t="shared" si="8"/>
        <v>419.22</v>
      </c>
      <c r="D55" s="8">
        <f t="shared" si="0"/>
        <v>104.89</v>
      </c>
      <c r="E55" s="8">
        <f t="shared" si="9"/>
        <v>524.11</v>
      </c>
    </row>
    <row r="56" spans="1:5">
      <c r="A56" s="6">
        <f t="shared" si="10"/>
        <v>46</v>
      </c>
      <c r="B56" s="8">
        <f t="shared" si="1"/>
        <v>100508.12000000001</v>
      </c>
      <c r="C56" s="8">
        <f t="shared" si="8"/>
        <v>418.78</v>
      </c>
      <c r="D56" s="8">
        <f t="shared" si="0"/>
        <v>105.33</v>
      </c>
      <c r="E56" s="8">
        <f t="shared" si="9"/>
        <v>524.11</v>
      </c>
    </row>
    <row r="57" spans="1:5">
      <c r="A57" s="6">
        <f t="shared" si="10"/>
        <v>47</v>
      </c>
      <c r="B57" s="8">
        <f t="shared" si="1"/>
        <v>100402.79000000001</v>
      </c>
      <c r="C57" s="8">
        <f t="shared" si="8"/>
        <v>418.34</v>
      </c>
      <c r="D57" s="8">
        <f t="shared" si="0"/>
        <v>105.77</v>
      </c>
      <c r="E57" s="8">
        <f t="shared" si="9"/>
        <v>524.11</v>
      </c>
    </row>
    <row r="58" spans="1:5">
      <c r="A58" s="6">
        <f t="shared" si="10"/>
        <v>48</v>
      </c>
      <c r="B58" s="8">
        <f t="shared" si="1"/>
        <v>100297.02</v>
      </c>
      <c r="C58" s="8">
        <f t="shared" si="8"/>
        <v>417.9</v>
      </c>
      <c r="D58" s="8">
        <f t="shared" si="0"/>
        <v>106.21</v>
      </c>
      <c r="E58" s="8">
        <f t="shared" si="9"/>
        <v>524.11</v>
      </c>
    </row>
    <row r="59" spans="1:5">
      <c r="A59" s="6">
        <f t="shared" si="10"/>
        <v>49</v>
      </c>
      <c r="B59" s="8">
        <f t="shared" si="1"/>
        <v>100190.81</v>
      </c>
      <c r="C59" s="8">
        <f t="shared" si="8"/>
        <v>417.46</v>
      </c>
      <c r="D59" s="8">
        <f t="shared" si="0"/>
        <v>106.65</v>
      </c>
      <c r="E59" s="8">
        <f t="shared" si="9"/>
        <v>524.11</v>
      </c>
    </row>
    <row r="60" spans="1:5">
      <c r="A60" s="6">
        <f t="shared" si="10"/>
        <v>50</v>
      </c>
      <c r="B60" s="8">
        <f t="shared" si="1"/>
        <v>100084.16</v>
      </c>
      <c r="C60" s="8">
        <f t="shared" si="8"/>
        <v>417.02</v>
      </c>
      <c r="D60" s="8">
        <f t="shared" si="0"/>
        <v>107.09</v>
      </c>
      <c r="E60" s="8">
        <f t="shared" si="9"/>
        <v>524.11</v>
      </c>
    </row>
    <row r="61" spans="1:5">
      <c r="A61" s="6">
        <f t="shared" si="10"/>
        <v>51</v>
      </c>
      <c r="B61" s="8">
        <f t="shared" si="1"/>
        <v>99977.07</v>
      </c>
      <c r="C61" s="8">
        <f t="shared" ref="C61:C76" si="11">IF(A61="","",ROUND(B61*$D$5/12,2))</f>
        <v>416.57</v>
      </c>
      <c r="D61" s="8">
        <f t="shared" si="0"/>
        <v>107.54</v>
      </c>
      <c r="E61" s="8">
        <f t="shared" ref="E61:E76" si="12">IF(A61="","",IF(B61+C61&gt;$D$8,$D$8,B61+C61))</f>
        <v>524.11</v>
      </c>
    </row>
    <row r="62" spans="1:5">
      <c r="A62" s="6">
        <f t="shared" ref="A62:A77" si="13">IF(OR(AND(E61&lt;$D$8,E60&lt;$D$8),E61="",E61=0),"",A61+1)</f>
        <v>52</v>
      </c>
      <c r="B62" s="8">
        <f t="shared" si="1"/>
        <v>99869.530000000013</v>
      </c>
      <c r="C62" s="8">
        <f t="shared" si="11"/>
        <v>416.12</v>
      </c>
      <c r="D62" s="8">
        <f t="shared" si="0"/>
        <v>107.99</v>
      </c>
      <c r="E62" s="8">
        <f t="shared" si="12"/>
        <v>524.11</v>
      </c>
    </row>
    <row r="63" spans="1:5">
      <c r="A63" s="6">
        <f t="shared" si="13"/>
        <v>53</v>
      </c>
      <c r="B63" s="8">
        <f t="shared" si="1"/>
        <v>99761.540000000008</v>
      </c>
      <c r="C63" s="8">
        <f t="shared" si="11"/>
        <v>415.67</v>
      </c>
      <c r="D63" s="8">
        <f t="shared" si="0"/>
        <v>108.44</v>
      </c>
      <c r="E63" s="8">
        <f t="shared" si="12"/>
        <v>524.11</v>
      </c>
    </row>
    <row r="64" spans="1:5">
      <c r="A64" s="6">
        <f t="shared" si="13"/>
        <v>54</v>
      </c>
      <c r="B64" s="8">
        <f t="shared" si="1"/>
        <v>99653.1</v>
      </c>
      <c r="C64" s="8">
        <f t="shared" si="11"/>
        <v>415.22</v>
      </c>
      <c r="D64" s="8">
        <f t="shared" si="0"/>
        <v>108.89</v>
      </c>
      <c r="E64" s="8">
        <f t="shared" si="12"/>
        <v>524.11</v>
      </c>
    </row>
    <row r="65" spans="1:5">
      <c r="A65" s="6">
        <f t="shared" si="13"/>
        <v>55</v>
      </c>
      <c r="B65" s="8">
        <f t="shared" si="1"/>
        <v>99544.21</v>
      </c>
      <c r="C65" s="8">
        <f t="shared" si="11"/>
        <v>414.77</v>
      </c>
      <c r="D65" s="8">
        <f t="shared" si="0"/>
        <v>109.34</v>
      </c>
      <c r="E65" s="8">
        <f t="shared" si="12"/>
        <v>524.11</v>
      </c>
    </row>
    <row r="66" spans="1:5">
      <c r="A66" s="6">
        <f t="shared" si="13"/>
        <v>56</v>
      </c>
      <c r="B66" s="8">
        <f t="shared" si="1"/>
        <v>99434.87000000001</v>
      </c>
      <c r="C66" s="8">
        <f t="shared" si="11"/>
        <v>414.31</v>
      </c>
      <c r="D66" s="8">
        <f t="shared" si="0"/>
        <v>109.8</v>
      </c>
      <c r="E66" s="8">
        <f t="shared" si="12"/>
        <v>524.11</v>
      </c>
    </row>
    <row r="67" spans="1:5">
      <c r="A67" s="6">
        <f t="shared" si="13"/>
        <v>57</v>
      </c>
      <c r="B67" s="8">
        <f t="shared" si="1"/>
        <v>99325.07</v>
      </c>
      <c r="C67" s="8">
        <f t="shared" si="11"/>
        <v>413.85</v>
      </c>
      <c r="D67" s="8">
        <f t="shared" si="0"/>
        <v>110.26</v>
      </c>
      <c r="E67" s="8">
        <f t="shared" si="12"/>
        <v>524.11</v>
      </c>
    </row>
    <row r="68" spans="1:5">
      <c r="A68" s="6">
        <f t="shared" si="13"/>
        <v>58</v>
      </c>
      <c r="B68" s="8">
        <f t="shared" si="1"/>
        <v>99214.810000000012</v>
      </c>
      <c r="C68" s="8">
        <f t="shared" si="11"/>
        <v>413.4</v>
      </c>
      <c r="D68" s="8">
        <f t="shared" si="0"/>
        <v>110.71</v>
      </c>
      <c r="E68" s="8">
        <f t="shared" si="12"/>
        <v>524.11</v>
      </c>
    </row>
    <row r="69" spans="1:5">
      <c r="A69" s="6">
        <f t="shared" si="13"/>
        <v>59</v>
      </c>
      <c r="B69" s="8">
        <f t="shared" si="1"/>
        <v>99104.1</v>
      </c>
      <c r="C69" s="8">
        <f t="shared" si="11"/>
        <v>412.93</v>
      </c>
      <c r="D69" s="8">
        <f t="shared" si="0"/>
        <v>111.18</v>
      </c>
      <c r="E69" s="8">
        <f t="shared" si="12"/>
        <v>524.11</v>
      </c>
    </row>
    <row r="70" spans="1:5">
      <c r="A70" s="6">
        <f t="shared" si="13"/>
        <v>60</v>
      </c>
      <c r="B70" s="8">
        <f t="shared" si="1"/>
        <v>98992.920000000013</v>
      </c>
      <c r="C70" s="8">
        <f t="shared" si="11"/>
        <v>412.47</v>
      </c>
      <c r="D70" s="8">
        <f t="shared" si="0"/>
        <v>111.64</v>
      </c>
      <c r="E70" s="8">
        <f t="shared" si="12"/>
        <v>524.11</v>
      </c>
    </row>
    <row r="71" spans="1:5">
      <c r="A71" s="6">
        <f t="shared" si="13"/>
        <v>61</v>
      </c>
      <c r="B71" s="8">
        <f t="shared" si="1"/>
        <v>98881.280000000013</v>
      </c>
      <c r="C71" s="8">
        <f t="shared" si="11"/>
        <v>412.01</v>
      </c>
      <c r="D71" s="8">
        <f t="shared" si="0"/>
        <v>112.1</v>
      </c>
      <c r="E71" s="8">
        <f t="shared" si="12"/>
        <v>524.11</v>
      </c>
    </row>
    <row r="72" spans="1:5">
      <c r="A72" s="6">
        <f t="shared" si="13"/>
        <v>62</v>
      </c>
      <c r="B72" s="8">
        <f t="shared" si="1"/>
        <v>98769.180000000008</v>
      </c>
      <c r="C72" s="8">
        <f t="shared" si="11"/>
        <v>411.54</v>
      </c>
      <c r="D72" s="8">
        <f t="shared" si="0"/>
        <v>112.57</v>
      </c>
      <c r="E72" s="8">
        <f t="shared" si="12"/>
        <v>524.11</v>
      </c>
    </row>
    <row r="73" spans="1:5">
      <c r="A73" s="6">
        <f t="shared" si="13"/>
        <v>63</v>
      </c>
      <c r="B73" s="8">
        <f t="shared" si="1"/>
        <v>98656.61</v>
      </c>
      <c r="C73" s="8">
        <f t="shared" si="11"/>
        <v>411.07</v>
      </c>
      <c r="D73" s="8">
        <f t="shared" si="0"/>
        <v>113.04</v>
      </c>
      <c r="E73" s="8">
        <f t="shared" si="12"/>
        <v>524.11</v>
      </c>
    </row>
    <row r="74" spans="1:5">
      <c r="A74" s="6">
        <f t="shared" si="13"/>
        <v>64</v>
      </c>
      <c r="B74" s="8">
        <f t="shared" si="1"/>
        <v>98543.57</v>
      </c>
      <c r="C74" s="8">
        <f t="shared" si="11"/>
        <v>410.6</v>
      </c>
      <c r="D74" s="8">
        <f t="shared" si="0"/>
        <v>113.51</v>
      </c>
      <c r="E74" s="8">
        <f t="shared" si="12"/>
        <v>524.11</v>
      </c>
    </row>
    <row r="75" spans="1:5">
      <c r="A75" s="6">
        <f t="shared" si="13"/>
        <v>65</v>
      </c>
      <c r="B75" s="8">
        <f t="shared" si="1"/>
        <v>98430.060000000012</v>
      </c>
      <c r="C75" s="8">
        <f t="shared" si="11"/>
        <v>410.13</v>
      </c>
      <c r="D75" s="8">
        <f t="shared" ref="D75:D90" si="14">IF(A75="","",ROUND(E75-C75,2))</f>
        <v>113.98</v>
      </c>
      <c r="E75" s="8">
        <f t="shared" si="12"/>
        <v>524.11</v>
      </c>
    </row>
    <row r="76" spans="1:5">
      <c r="A76" s="6">
        <f t="shared" si="13"/>
        <v>66</v>
      </c>
      <c r="B76" s="8">
        <f t="shared" ref="B76:B91" si="15">IF(A76="","",IF(AND(B75-D75=0,E75=0),"",B75-D75))</f>
        <v>98316.080000000016</v>
      </c>
      <c r="C76" s="8">
        <f t="shared" si="11"/>
        <v>409.65</v>
      </c>
      <c r="D76" s="8">
        <f t="shared" si="14"/>
        <v>114.46</v>
      </c>
      <c r="E76" s="8">
        <f t="shared" si="12"/>
        <v>524.11</v>
      </c>
    </row>
    <row r="77" spans="1:5">
      <c r="A77" s="6">
        <f t="shared" si="13"/>
        <v>67</v>
      </c>
      <c r="B77" s="8">
        <f t="shared" si="15"/>
        <v>98201.62000000001</v>
      </c>
      <c r="C77" s="8">
        <f t="shared" ref="C77:C92" si="16">IF(A77="","",ROUND(B77*$D$5/12,2))</f>
        <v>409.17</v>
      </c>
      <c r="D77" s="8">
        <f t="shared" si="14"/>
        <v>114.94</v>
      </c>
      <c r="E77" s="8">
        <f t="shared" ref="E77:E92" si="17">IF(A77="","",IF(B77+C77&gt;$D$8,$D$8,B77+C77))</f>
        <v>524.11</v>
      </c>
    </row>
    <row r="78" spans="1:5">
      <c r="A78" s="6">
        <f t="shared" ref="A78:A93" si="18">IF(OR(AND(E77&lt;$D$8,E76&lt;$D$8),E77="",E77=0),"",A77+1)</f>
        <v>68</v>
      </c>
      <c r="B78" s="8">
        <f t="shared" si="15"/>
        <v>98086.680000000008</v>
      </c>
      <c r="C78" s="8">
        <f t="shared" si="16"/>
        <v>408.69</v>
      </c>
      <c r="D78" s="8">
        <f t="shared" si="14"/>
        <v>115.42</v>
      </c>
      <c r="E78" s="8">
        <f t="shared" si="17"/>
        <v>524.11</v>
      </c>
    </row>
    <row r="79" spans="1:5">
      <c r="A79" s="6">
        <f t="shared" si="18"/>
        <v>69</v>
      </c>
      <c r="B79" s="8">
        <f t="shared" si="15"/>
        <v>97971.260000000009</v>
      </c>
      <c r="C79" s="8">
        <f t="shared" si="16"/>
        <v>408.21</v>
      </c>
      <c r="D79" s="8">
        <f t="shared" si="14"/>
        <v>115.9</v>
      </c>
      <c r="E79" s="8">
        <f t="shared" si="17"/>
        <v>524.11</v>
      </c>
    </row>
    <row r="80" spans="1:5">
      <c r="A80" s="6">
        <f t="shared" si="18"/>
        <v>70</v>
      </c>
      <c r="B80" s="8">
        <f t="shared" si="15"/>
        <v>97855.360000000015</v>
      </c>
      <c r="C80" s="8">
        <f t="shared" si="16"/>
        <v>407.73</v>
      </c>
      <c r="D80" s="8">
        <f t="shared" si="14"/>
        <v>116.38</v>
      </c>
      <c r="E80" s="8">
        <f t="shared" si="17"/>
        <v>524.11</v>
      </c>
    </row>
    <row r="81" spans="1:5">
      <c r="A81" s="6">
        <f t="shared" si="18"/>
        <v>71</v>
      </c>
      <c r="B81" s="8">
        <f t="shared" si="15"/>
        <v>97738.98000000001</v>
      </c>
      <c r="C81" s="8">
        <f t="shared" si="16"/>
        <v>407.25</v>
      </c>
      <c r="D81" s="8">
        <f t="shared" si="14"/>
        <v>116.86</v>
      </c>
      <c r="E81" s="8">
        <f t="shared" si="17"/>
        <v>524.11</v>
      </c>
    </row>
    <row r="82" spans="1:5">
      <c r="A82" s="6">
        <f t="shared" si="18"/>
        <v>72</v>
      </c>
      <c r="B82" s="8">
        <f t="shared" si="15"/>
        <v>97622.12000000001</v>
      </c>
      <c r="C82" s="8">
        <f t="shared" si="16"/>
        <v>406.76</v>
      </c>
      <c r="D82" s="8">
        <f t="shared" si="14"/>
        <v>117.35</v>
      </c>
      <c r="E82" s="8">
        <f t="shared" si="17"/>
        <v>524.11</v>
      </c>
    </row>
    <row r="83" spans="1:5">
      <c r="A83" s="6">
        <f t="shared" si="18"/>
        <v>73</v>
      </c>
      <c r="B83" s="8">
        <f t="shared" si="15"/>
        <v>97504.77</v>
      </c>
      <c r="C83" s="8">
        <f t="shared" si="16"/>
        <v>406.27</v>
      </c>
      <c r="D83" s="8">
        <f t="shared" si="14"/>
        <v>117.84</v>
      </c>
      <c r="E83" s="8">
        <f t="shared" si="17"/>
        <v>524.11</v>
      </c>
    </row>
    <row r="84" spans="1:5">
      <c r="A84" s="6">
        <f t="shared" si="18"/>
        <v>74</v>
      </c>
      <c r="B84" s="8">
        <f t="shared" si="15"/>
        <v>97386.930000000008</v>
      </c>
      <c r="C84" s="8">
        <f t="shared" si="16"/>
        <v>405.78</v>
      </c>
      <c r="D84" s="8">
        <f t="shared" si="14"/>
        <v>118.33</v>
      </c>
      <c r="E84" s="8">
        <f t="shared" si="17"/>
        <v>524.11</v>
      </c>
    </row>
    <row r="85" spans="1:5">
      <c r="A85" s="6">
        <f t="shared" si="18"/>
        <v>75</v>
      </c>
      <c r="B85" s="8">
        <f t="shared" si="15"/>
        <v>97268.6</v>
      </c>
      <c r="C85" s="8">
        <f t="shared" si="16"/>
        <v>405.29</v>
      </c>
      <c r="D85" s="8">
        <f t="shared" si="14"/>
        <v>118.82</v>
      </c>
      <c r="E85" s="8">
        <f t="shared" si="17"/>
        <v>524.11</v>
      </c>
    </row>
    <row r="86" spans="1:5">
      <c r="A86" s="6">
        <f t="shared" si="18"/>
        <v>76</v>
      </c>
      <c r="B86" s="8">
        <f t="shared" si="15"/>
        <v>97149.78</v>
      </c>
      <c r="C86" s="8">
        <f t="shared" si="16"/>
        <v>404.79</v>
      </c>
      <c r="D86" s="8">
        <f t="shared" si="14"/>
        <v>119.32</v>
      </c>
      <c r="E86" s="8">
        <f t="shared" si="17"/>
        <v>524.11</v>
      </c>
    </row>
    <row r="87" spans="1:5">
      <c r="A87" s="6">
        <f t="shared" si="18"/>
        <v>77</v>
      </c>
      <c r="B87" s="8">
        <f t="shared" si="15"/>
        <v>97030.459999999992</v>
      </c>
      <c r="C87" s="8">
        <f t="shared" si="16"/>
        <v>404.29</v>
      </c>
      <c r="D87" s="8">
        <f t="shared" si="14"/>
        <v>119.82</v>
      </c>
      <c r="E87" s="8">
        <f t="shared" si="17"/>
        <v>524.11</v>
      </c>
    </row>
    <row r="88" spans="1:5">
      <c r="A88" s="6">
        <f t="shared" si="18"/>
        <v>78</v>
      </c>
      <c r="B88" s="8">
        <f t="shared" si="15"/>
        <v>96910.639999999985</v>
      </c>
      <c r="C88" s="8">
        <f t="shared" si="16"/>
        <v>403.79</v>
      </c>
      <c r="D88" s="8">
        <f t="shared" si="14"/>
        <v>120.32</v>
      </c>
      <c r="E88" s="8">
        <f t="shared" si="17"/>
        <v>524.11</v>
      </c>
    </row>
    <row r="89" spans="1:5">
      <c r="A89" s="6">
        <f t="shared" si="18"/>
        <v>79</v>
      </c>
      <c r="B89" s="8">
        <f t="shared" si="15"/>
        <v>96790.319999999978</v>
      </c>
      <c r="C89" s="8">
        <f t="shared" si="16"/>
        <v>403.29</v>
      </c>
      <c r="D89" s="8">
        <f t="shared" si="14"/>
        <v>120.82</v>
      </c>
      <c r="E89" s="8">
        <f t="shared" si="17"/>
        <v>524.11</v>
      </c>
    </row>
    <row r="90" spans="1:5">
      <c r="A90" s="6">
        <f t="shared" si="18"/>
        <v>80</v>
      </c>
      <c r="B90" s="8">
        <f t="shared" si="15"/>
        <v>96669.499999999971</v>
      </c>
      <c r="C90" s="8">
        <f t="shared" si="16"/>
        <v>402.79</v>
      </c>
      <c r="D90" s="8">
        <f t="shared" si="14"/>
        <v>121.32</v>
      </c>
      <c r="E90" s="8">
        <f t="shared" si="17"/>
        <v>524.11</v>
      </c>
    </row>
    <row r="91" spans="1:5">
      <c r="A91" s="6">
        <f t="shared" si="18"/>
        <v>81</v>
      </c>
      <c r="B91" s="8">
        <f t="shared" si="15"/>
        <v>96548.179999999964</v>
      </c>
      <c r="C91" s="8">
        <f t="shared" si="16"/>
        <v>402.28</v>
      </c>
      <c r="D91" s="8">
        <f t="shared" ref="D91:D106" si="19">IF(A91="","",ROUND(E91-C91,2))</f>
        <v>121.83</v>
      </c>
      <c r="E91" s="8">
        <f t="shared" si="17"/>
        <v>524.11</v>
      </c>
    </row>
    <row r="92" spans="1:5">
      <c r="A92" s="6">
        <f t="shared" si="18"/>
        <v>82</v>
      </c>
      <c r="B92" s="8">
        <f t="shared" ref="B92:B107" si="20">IF(A92="","",IF(AND(B91-D91=0,E91=0),"",B91-D91))</f>
        <v>96426.349999999962</v>
      </c>
      <c r="C92" s="8">
        <f t="shared" si="16"/>
        <v>401.78</v>
      </c>
      <c r="D92" s="8">
        <f t="shared" si="19"/>
        <v>122.33</v>
      </c>
      <c r="E92" s="8">
        <f t="shared" si="17"/>
        <v>524.11</v>
      </c>
    </row>
    <row r="93" spans="1:5">
      <c r="A93" s="6">
        <f t="shared" si="18"/>
        <v>83</v>
      </c>
      <c r="B93" s="8">
        <f t="shared" si="20"/>
        <v>96304.01999999996</v>
      </c>
      <c r="C93" s="8">
        <f t="shared" ref="C93:C108" si="21">IF(A93="","",ROUND(B93*$D$5/12,2))</f>
        <v>401.27</v>
      </c>
      <c r="D93" s="8">
        <f t="shared" si="19"/>
        <v>122.84</v>
      </c>
      <c r="E93" s="8">
        <f t="shared" ref="E93:E108" si="22">IF(A93="","",IF(B93+C93&gt;$D$8,$D$8,B93+C93))</f>
        <v>524.11</v>
      </c>
    </row>
    <row r="94" spans="1:5">
      <c r="A94" s="6">
        <f t="shared" ref="A94:A109" si="23">IF(OR(AND(E93&lt;$D$8,E92&lt;$D$8),E93="",E93=0),"",A93+1)</f>
        <v>84</v>
      </c>
      <c r="B94" s="8">
        <f t="shared" si="20"/>
        <v>96181.179999999964</v>
      </c>
      <c r="C94" s="8">
        <f t="shared" si="21"/>
        <v>400.75</v>
      </c>
      <c r="D94" s="8">
        <f t="shared" si="19"/>
        <v>123.36</v>
      </c>
      <c r="E94" s="8">
        <f t="shared" si="22"/>
        <v>524.11</v>
      </c>
    </row>
    <row r="95" spans="1:5">
      <c r="A95" s="6">
        <f t="shared" si="23"/>
        <v>85</v>
      </c>
      <c r="B95" s="8">
        <f t="shared" si="20"/>
        <v>96057.819999999963</v>
      </c>
      <c r="C95" s="8">
        <f t="shared" si="21"/>
        <v>400.24</v>
      </c>
      <c r="D95" s="8">
        <f t="shared" si="19"/>
        <v>123.87</v>
      </c>
      <c r="E95" s="8">
        <f t="shared" si="22"/>
        <v>524.11</v>
      </c>
    </row>
    <row r="96" spans="1:5">
      <c r="A96" s="6">
        <f t="shared" si="23"/>
        <v>86</v>
      </c>
      <c r="B96" s="8">
        <f t="shared" si="20"/>
        <v>95933.949999999968</v>
      </c>
      <c r="C96" s="8">
        <f t="shared" si="21"/>
        <v>399.72</v>
      </c>
      <c r="D96" s="8">
        <f t="shared" si="19"/>
        <v>124.39</v>
      </c>
      <c r="E96" s="8">
        <f t="shared" si="22"/>
        <v>524.11</v>
      </c>
    </row>
    <row r="97" spans="1:5">
      <c r="A97" s="6">
        <f t="shared" si="23"/>
        <v>87</v>
      </c>
      <c r="B97" s="8">
        <f t="shared" si="20"/>
        <v>95809.559999999969</v>
      </c>
      <c r="C97" s="8">
        <f t="shared" si="21"/>
        <v>399.21</v>
      </c>
      <c r="D97" s="8">
        <f t="shared" si="19"/>
        <v>124.9</v>
      </c>
      <c r="E97" s="8">
        <f t="shared" si="22"/>
        <v>524.11</v>
      </c>
    </row>
    <row r="98" spans="1:5">
      <c r="A98" s="6">
        <f t="shared" si="23"/>
        <v>88</v>
      </c>
      <c r="B98" s="8">
        <f t="shared" si="20"/>
        <v>95684.659999999974</v>
      </c>
      <c r="C98" s="8">
        <f t="shared" si="21"/>
        <v>398.69</v>
      </c>
      <c r="D98" s="8">
        <f t="shared" si="19"/>
        <v>125.42</v>
      </c>
      <c r="E98" s="8">
        <f t="shared" si="22"/>
        <v>524.11</v>
      </c>
    </row>
    <row r="99" spans="1:5">
      <c r="A99" s="6">
        <f t="shared" si="23"/>
        <v>89</v>
      </c>
      <c r="B99" s="8">
        <f t="shared" si="20"/>
        <v>95559.239999999976</v>
      </c>
      <c r="C99" s="8">
        <f t="shared" si="21"/>
        <v>398.16</v>
      </c>
      <c r="D99" s="8">
        <f t="shared" si="19"/>
        <v>125.95</v>
      </c>
      <c r="E99" s="8">
        <f t="shared" si="22"/>
        <v>524.11</v>
      </c>
    </row>
    <row r="100" spans="1:5">
      <c r="A100" s="6">
        <f t="shared" si="23"/>
        <v>90</v>
      </c>
      <c r="B100" s="8">
        <f t="shared" si="20"/>
        <v>95433.289999999979</v>
      </c>
      <c r="C100" s="8">
        <f t="shared" si="21"/>
        <v>397.64</v>
      </c>
      <c r="D100" s="8">
        <f t="shared" si="19"/>
        <v>126.47</v>
      </c>
      <c r="E100" s="8">
        <f t="shared" si="22"/>
        <v>524.11</v>
      </c>
    </row>
    <row r="101" spans="1:5">
      <c r="A101" s="6">
        <f t="shared" si="23"/>
        <v>91</v>
      </c>
      <c r="B101" s="8">
        <f t="shared" si="20"/>
        <v>95306.819999999978</v>
      </c>
      <c r="C101" s="8">
        <f t="shared" si="21"/>
        <v>397.11</v>
      </c>
      <c r="D101" s="8">
        <f t="shared" si="19"/>
        <v>127</v>
      </c>
      <c r="E101" s="8">
        <f t="shared" si="22"/>
        <v>524.11</v>
      </c>
    </row>
    <row r="102" spans="1:5">
      <c r="A102" s="6">
        <f t="shared" si="23"/>
        <v>92</v>
      </c>
      <c r="B102" s="8">
        <f t="shared" si="20"/>
        <v>95179.819999999978</v>
      </c>
      <c r="C102" s="8">
        <f t="shared" si="21"/>
        <v>396.58</v>
      </c>
      <c r="D102" s="8">
        <f t="shared" si="19"/>
        <v>127.53</v>
      </c>
      <c r="E102" s="8">
        <f t="shared" si="22"/>
        <v>524.11</v>
      </c>
    </row>
    <row r="103" spans="1:5">
      <c r="A103" s="6">
        <f t="shared" si="23"/>
        <v>93</v>
      </c>
      <c r="B103" s="8">
        <f t="shared" si="20"/>
        <v>95052.289999999979</v>
      </c>
      <c r="C103" s="8">
        <f t="shared" si="21"/>
        <v>396.05</v>
      </c>
      <c r="D103" s="8">
        <f t="shared" si="19"/>
        <v>128.06</v>
      </c>
      <c r="E103" s="8">
        <f t="shared" si="22"/>
        <v>524.11</v>
      </c>
    </row>
    <row r="104" spans="1:5">
      <c r="A104" s="6">
        <f t="shared" si="23"/>
        <v>94</v>
      </c>
      <c r="B104" s="8">
        <f t="shared" si="20"/>
        <v>94924.229999999981</v>
      </c>
      <c r="C104" s="8">
        <f t="shared" si="21"/>
        <v>395.52</v>
      </c>
      <c r="D104" s="8">
        <f t="shared" si="19"/>
        <v>128.59</v>
      </c>
      <c r="E104" s="8">
        <f t="shared" si="22"/>
        <v>524.11</v>
      </c>
    </row>
    <row r="105" spans="1:5">
      <c r="A105" s="6">
        <f t="shared" si="23"/>
        <v>95</v>
      </c>
      <c r="B105" s="8">
        <f t="shared" si="20"/>
        <v>94795.639999999985</v>
      </c>
      <c r="C105" s="8">
        <f t="shared" si="21"/>
        <v>394.98</v>
      </c>
      <c r="D105" s="8">
        <f t="shared" si="19"/>
        <v>129.13</v>
      </c>
      <c r="E105" s="8">
        <f t="shared" si="22"/>
        <v>524.11</v>
      </c>
    </row>
    <row r="106" spans="1:5">
      <c r="A106" s="6">
        <f t="shared" si="23"/>
        <v>96</v>
      </c>
      <c r="B106" s="8">
        <f t="shared" si="20"/>
        <v>94666.50999999998</v>
      </c>
      <c r="C106" s="8">
        <f t="shared" si="21"/>
        <v>394.44</v>
      </c>
      <c r="D106" s="8">
        <f t="shared" si="19"/>
        <v>129.66999999999999</v>
      </c>
      <c r="E106" s="8">
        <f t="shared" si="22"/>
        <v>524.11</v>
      </c>
    </row>
    <row r="107" spans="1:5">
      <c r="A107" s="6">
        <f t="shared" si="23"/>
        <v>97</v>
      </c>
      <c r="B107" s="8">
        <f t="shared" si="20"/>
        <v>94536.839999999982</v>
      </c>
      <c r="C107" s="8">
        <f t="shared" si="21"/>
        <v>393.9</v>
      </c>
      <c r="D107" s="8">
        <f t="shared" ref="D107:D122" si="24">IF(A107="","",ROUND(E107-C107,2))</f>
        <v>130.21</v>
      </c>
      <c r="E107" s="8">
        <f t="shared" si="22"/>
        <v>524.11</v>
      </c>
    </row>
    <row r="108" spans="1:5">
      <c r="A108" s="6">
        <f t="shared" si="23"/>
        <v>98</v>
      </c>
      <c r="B108" s="8">
        <f t="shared" ref="B108:B123" si="25">IF(A108="","",IF(AND(B107-D107=0,E107=0),"",B107-D107))</f>
        <v>94406.629999999976</v>
      </c>
      <c r="C108" s="8">
        <f t="shared" si="21"/>
        <v>393.36</v>
      </c>
      <c r="D108" s="8">
        <f t="shared" si="24"/>
        <v>130.75</v>
      </c>
      <c r="E108" s="8">
        <f t="shared" si="22"/>
        <v>524.11</v>
      </c>
    </row>
    <row r="109" spans="1:5">
      <c r="A109" s="6">
        <f t="shared" si="23"/>
        <v>99</v>
      </c>
      <c r="B109" s="8">
        <f t="shared" si="25"/>
        <v>94275.879999999976</v>
      </c>
      <c r="C109" s="8">
        <f t="shared" ref="C109:C124" si="26">IF(A109="","",ROUND(B109*$D$5/12,2))</f>
        <v>392.82</v>
      </c>
      <c r="D109" s="8">
        <f t="shared" si="24"/>
        <v>131.29</v>
      </c>
      <c r="E109" s="8">
        <f t="shared" ref="E109:E124" si="27">IF(A109="","",IF(B109+C109&gt;$D$8,$D$8,B109+C109))</f>
        <v>524.11</v>
      </c>
    </row>
    <row r="110" spans="1:5">
      <c r="A110" s="6">
        <f t="shared" ref="A110:A125" si="28">IF(OR(AND(E109&lt;$D$8,E108&lt;$D$8),E109="",E109=0),"",A109+1)</f>
        <v>100</v>
      </c>
      <c r="B110" s="8">
        <f t="shared" si="25"/>
        <v>94144.589999999982</v>
      </c>
      <c r="C110" s="8">
        <f t="shared" si="26"/>
        <v>392.27</v>
      </c>
      <c r="D110" s="8">
        <f t="shared" si="24"/>
        <v>131.84</v>
      </c>
      <c r="E110" s="8">
        <f t="shared" si="27"/>
        <v>524.11</v>
      </c>
    </row>
    <row r="111" spans="1:5">
      <c r="A111" s="6">
        <f t="shared" si="28"/>
        <v>101</v>
      </c>
      <c r="B111" s="8">
        <f t="shared" si="25"/>
        <v>94012.749999999985</v>
      </c>
      <c r="C111" s="8">
        <f t="shared" si="26"/>
        <v>391.72</v>
      </c>
      <c r="D111" s="8">
        <f t="shared" si="24"/>
        <v>132.38999999999999</v>
      </c>
      <c r="E111" s="8">
        <f t="shared" si="27"/>
        <v>524.11</v>
      </c>
    </row>
    <row r="112" spans="1:5">
      <c r="A112" s="6">
        <f t="shared" si="28"/>
        <v>102</v>
      </c>
      <c r="B112" s="8">
        <f t="shared" si="25"/>
        <v>93880.359999999986</v>
      </c>
      <c r="C112" s="8">
        <f t="shared" si="26"/>
        <v>391.17</v>
      </c>
      <c r="D112" s="8">
        <f t="shared" si="24"/>
        <v>132.94</v>
      </c>
      <c r="E112" s="8">
        <f t="shared" si="27"/>
        <v>524.11</v>
      </c>
    </row>
    <row r="113" spans="1:5">
      <c r="A113" s="6">
        <f t="shared" si="28"/>
        <v>103</v>
      </c>
      <c r="B113" s="8">
        <f t="shared" si="25"/>
        <v>93747.419999999984</v>
      </c>
      <c r="C113" s="8">
        <f t="shared" si="26"/>
        <v>390.61</v>
      </c>
      <c r="D113" s="8">
        <f t="shared" si="24"/>
        <v>133.5</v>
      </c>
      <c r="E113" s="8">
        <f t="shared" si="27"/>
        <v>524.11</v>
      </c>
    </row>
    <row r="114" spans="1:5">
      <c r="A114" s="6">
        <f t="shared" si="28"/>
        <v>104</v>
      </c>
      <c r="B114" s="8">
        <f t="shared" si="25"/>
        <v>93613.919999999984</v>
      </c>
      <c r="C114" s="8">
        <f t="shared" si="26"/>
        <v>390.06</v>
      </c>
      <c r="D114" s="8">
        <f t="shared" si="24"/>
        <v>134.05000000000001</v>
      </c>
      <c r="E114" s="8">
        <f t="shared" si="27"/>
        <v>524.11</v>
      </c>
    </row>
    <row r="115" spans="1:5">
      <c r="A115" s="6">
        <f t="shared" si="28"/>
        <v>105</v>
      </c>
      <c r="B115" s="8">
        <f t="shared" si="25"/>
        <v>93479.869999999981</v>
      </c>
      <c r="C115" s="8">
        <f t="shared" si="26"/>
        <v>389.5</v>
      </c>
      <c r="D115" s="8">
        <f t="shared" si="24"/>
        <v>134.61000000000001</v>
      </c>
      <c r="E115" s="8">
        <f t="shared" si="27"/>
        <v>524.11</v>
      </c>
    </row>
    <row r="116" spans="1:5">
      <c r="A116" s="6">
        <f t="shared" si="28"/>
        <v>106</v>
      </c>
      <c r="B116" s="8">
        <f t="shared" si="25"/>
        <v>93345.25999999998</v>
      </c>
      <c r="C116" s="8">
        <f t="shared" si="26"/>
        <v>388.94</v>
      </c>
      <c r="D116" s="8">
        <f t="shared" si="24"/>
        <v>135.16999999999999</v>
      </c>
      <c r="E116" s="8">
        <f t="shared" si="27"/>
        <v>524.11</v>
      </c>
    </row>
    <row r="117" spans="1:5">
      <c r="A117" s="6">
        <f t="shared" si="28"/>
        <v>107</v>
      </c>
      <c r="B117" s="8">
        <f t="shared" si="25"/>
        <v>93210.089999999982</v>
      </c>
      <c r="C117" s="8">
        <f t="shared" si="26"/>
        <v>388.38</v>
      </c>
      <c r="D117" s="8">
        <f t="shared" si="24"/>
        <v>135.72999999999999</v>
      </c>
      <c r="E117" s="8">
        <f t="shared" si="27"/>
        <v>524.11</v>
      </c>
    </row>
    <row r="118" spans="1:5">
      <c r="A118" s="6">
        <f t="shared" si="28"/>
        <v>108</v>
      </c>
      <c r="B118" s="8">
        <f t="shared" si="25"/>
        <v>93074.359999999986</v>
      </c>
      <c r="C118" s="8">
        <f t="shared" si="26"/>
        <v>387.81</v>
      </c>
      <c r="D118" s="8">
        <f t="shared" si="24"/>
        <v>136.30000000000001</v>
      </c>
      <c r="E118" s="8">
        <f t="shared" si="27"/>
        <v>524.11</v>
      </c>
    </row>
    <row r="119" spans="1:5">
      <c r="A119" s="6">
        <f t="shared" si="28"/>
        <v>109</v>
      </c>
      <c r="B119" s="8">
        <f t="shared" si="25"/>
        <v>92938.059999999983</v>
      </c>
      <c r="C119" s="8">
        <f t="shared" si="26"/>
        <v>387.24</v>
      </c>
      <c r="D119" s="8">
        <f t="shared" si="24"/>
        <v>136.87</v>
      </c>
      <c r="E119" s="8">
        <f t="shared" si="27"/>
        <v>524.11</v>
      </c>
    </row>
    <row r="120" spans="1:5">
      <c r="A120" s="6">
        <f t="shared" si="28"/>
        <v>110</v>
      </c>
      <c r="B120" s="8">
        <f t="shared" si="25"/>
        <v>92801.189999999988</v>
      </c>
      <c r="C120" s="8">
        <f t="shared" si="26"/>
        <v>386.67</v>
      </c>
      <c r="D120" s="8">
        <f t="shared" si="24"/>
        <v>137.44</v>
      </c>
      <c r="E120" s="8">
        <f t="shared" si="27"/>
        <v>524.11</v>
      </c>
    </row>
    <row r="121" spans="1:5">
      <c r="A121" s="6">
        <f t="shared" si="28"/>
        <v>111</v>
      </c>
      <c r="B121" s="8">
        <f t="shared" si="25"/>
        <v>92663.749999999985</v>
      </c>
      <c r="C121" s="8">
        <f t="shared" si="26"/>
        <v>386.1</v>
      </c>
      <c r="D121" s="8">
        <f t="shared" si="24"/>
        <v>138.01</v>
      </c>
      <c r="E121" s="8">
        <f t="shared" si="27"/>
        <v>524.11</v>
      </c>
    </row>
    <row r="122" spans="1:5">
      <c r="A122" s="6">
        <f t="shared" si="28"/>
        <v>112</v>
      </c>
      <c r="B122" s="8">
        <f t="shared" si="25"/>
        <v>92525.739999999991</v>
      </c>
      <c r="C122" s="8">
        <f t="shared" si="26"/>
        <v>385.52</v>
      </c>
      <c r="D122" s="8">
        <f t="shared" si="24"/>
        <v>138.59</v>
      </c>
      <c r="E122" s="8">
        <f t="shared" si="27"/>
        <v>524.11</v>
      </c>
    </row>
    <row r="123" spans="1:5">
      <c r="A123" s="6">
        <f t="shared" si="28"/>
        <v>113</v>
      </c>
      <c r="B123" s="8">
        <f t="shared" si="25"/>
        <v>92387.15</v>
      </c>
      <c r="C123" s="8">
        <f t="shared" si="26"/>
        <v>384.95</v>
      </c>
      <c r="D123" s="8">
        <f t="shared" ref="D123:D138" si="29">IF(A123="","",ROUND(E123-C123,2))</f>
        <v>139.16</v>
      </c>
      <c r="E123" s="8">
        <f t="shared" si="27"/>
        <v>524.11</v>
      </c>
    </row>
    <row r="124" spans="1:5">
      <c r="A124" s="6">
        <f t="shared" si="28"/>
        <v>114</v>
      </c>
      <c r="B124" s="8">
        <f t="shared" ref="B124:B139" si="30">IF(A124="","",IF(AND(B123-D123=0,E123=0),"",B123-D123))</f>
        <v>92247.989999999991</v>
      </c>
      <c r="C124" s="8">
        <f t="shared" si="26"/>
        <v>384.37</v>
      </c>
      <c r="D124" s="8">
        <f t="shared" si="29"/>
        <v>139.74</v>
      </c>
      <c r="E124" s="8">
        <f t="shared" si="27"/>
        <v>524.11</v>
      </c>
    </row>
    <row r="125" spans="1:5">
      <c r="A125" s="6">
        <f t="shared" si="28"/>
        <v>115</v>
      </c>
      <c r="B125" s="8">
        <f t="shared" si="30"/>
        <v>92108.249999999985</v>
      </c>
      <c r="C125" s="8">
        <f t="shared" ref="C125:C140" si="31">IF(A125="","",ROUND(B125*$D$5/12,2))</f>
        <v>383.78</v>
      </c>
      <c r="D125" s="8">
        <f t="shared" si="29"/>
        <v>140.33000000000001</v>
      </c>
      <c r="E125" s="8">
        <f t="shared" ref="E125:E140" si="32">IF(A125="","",IF(B125+C125&gt;$D$8,$D$8,B125+C125))</f>
        <v>524.11</v>
      </c>
    </row>
    <row r="126" spans="1:5">
      <c r="A126" s="6">
        <f t="shared" ref="A126:A141" si="33">IF(OR(AND(E125&lt;$D$8,E124&lt;$D$8),E125="",E125=0),"",A125+1)</f>
        <v>116</v>
      </c>
      <c r="B126" s="8">
        <f t="shared" si="30"/>
        <v>91967.919999999984</v>
      </c>
      <c r="C126" s="8">
        <f t="shared" si="31"/>
        <v>383.2</v>
      </c>
      <c r="D126" s="8">
        <f t="shared" si="29"/>
        <v>140.91</v>
      </c>
      <c r="E126" s="8">
        <f t="shared" si="32"/>
        <v>524.11</v>
      </c>
    </row>
    <row r="127" spans="1:5">
      <c r="A127" s="6">
        <f t="shared" si="33"/>
        <v>117</v>
      </c>
      <c r="B127" s="8">
        <f t="shared" si="30"/>
        <v>91827.00999999998</v>
      </c>
      <c r="C127" s="8">
        <f t="shared" si="31"/>
        <v>382.61</v>
      </c>
      <c r="D127" s="8">
        <f t="shared" si="29"/>
        <v>141.5</v>
      </c>
      <c r="E127" s="8">
        <f t="shared" si="32"/>
        <v>524.11</v>
      </c>
    </row>
    <row r="128" spans="1:5">
      <c r="A128" s="6">
        <f t="shared" si="33"/>
        <v>118</v>
      </c>
      <c r="B128" s="8">
        <f t="shared" si="30"/>
        <v>91685.50999999998</v>
      </c>
      <c r="C128" s="8">
        <f t="shared" si="31"/>
        <v>382.02</v>
      </c>
      <c r="D128" s="8">
        <f t="shared" si="29"/>
        <v>142.09</v>
      </c>
      <c r="E128" s="8">
        <f t="shared" si="32"/>
        <v>524.11</v>
      </c>
    </row>
    <row r="129" spans="1:5">
      <c r="A129" s="6">
        <f t="shared" si="33"/>
        <v>119</v>
      </c>
      <c r="B129" s="8">
        <f t="shared" si="30"/>
        <v>91543.419999999984</v>
      </c>
      <c r="C129" s="8">
        <f t="shared" si="31"/>
        <v>381.43</v>
      </c>
      <c r="D129" s="8">
        <f t="shared" si="29"/>
        <v>142.68</v>
      </c>
      <c r="E129" s="8">
        <f t="shared" si="32"/>
        <v>524.11</v>
      </c>
    </row>
    <row r="130" spans="1:5">
      <c r="A130" s="6">
        <f t="shared" si="33"/>
        <v>120</v>
      </c>
      <c r="B130" s="8">
        <f t="shared" si="30"/>
        <v>91400.739999999991</v>
      </c>
      <c r="C130" s="8">
        <f t="shared" si="31"/>
        <v>380.84</v>
      </c>
      <c r="D130" s="8">
        <f t="shared" si="29"/>
        <v>143.27000000000001</v>
      </c>
      <c r="E130" s="8">
        <f t="shared" si="32"/>
        <v>524.11</v>
      </c>
    </row>
    <row r="131" spans="1:5">
      <c r="A131" s="6">
        <f t="shared" si="33"/>
        <v>121</v>
      </c>
      <c r="B131" s="8">
        <f t="shared" si="30"/>
        <v>91257.469999999987</v>
      </c>
      <c r="C131" s="8">
        <f t="shared" si="31"/>
        <v>380.24</v>
      </c>
      <c r="D131" s="8">
        <f t="shared" si="29"/>
        <v>143.87</v>
      </c>
      <c r="E131" s="8">
        <f t="shared" si="32"/>
        <v>524.11</v>
      </c>
    </row>
    <row r="132" spans="1:5">
      <c r="A132" s="6">
        <f t="shared" si="33"/>
        <v>122</v>
      </c>
      <c r="B132" s="8">
        <f t="shared" si="30"/>
        <v>91113.599999999991</v>
      </c>
      <c r="C132" s="8">
        <f t="shared" si="31"/>
        <v>379.64</v>
      </c>
      <c r="D132" s="8">
        <f t="shared" si="29"/>
        <v>144.47</v>
      </c>
      <c r="E132" s="8">
        <f t="shared" si="32"/>
        <v>524.11</v>
      </c>
    </row>
    <row r="133" spans="1:5">
      <c r="A133" s="6">
        <f t="shared" si="33"/>
        <v>123</v>
      </c>
      <c r="B133" s="8">
        <f t="shared" si="30"/>
        <v>90969.12999999999</v>
      </c>
      <c r="C133" s="8">
        <f t="shared" si="31"/>
        <v>379.04</v>
      </c>
      <c r="D133" s="8">
        <f t="shared" si="29"/>
        <v>145.07</v>
      </c>
      <c r="E133" s="8">
        <f t="shared" si="32"/>
        <v>524.11</v>
      </c>
    </row>
    <row r="134" spans="1:5">
      <c r="A134" s="6">
        <f t="shared" si="33"/>
        <v>124</v>
      </c>
      <c r="B134" s="8">
        <f t="shared" si="30"/>
        <v>90824.059999999983</v>
      </c>
      <c r="C134" s="8">
        <f t="shared" si="31"/>
        <v>378.43</v>
      </c>
      <c r="D134" s="8">
        <f t="shared" si="29"/>
        <v>145.68</v>
      </c>
      <c r="E134" s="8">
        <f t="shared" si="32"/>
        <v>524.11</v>
      </c>
    </row>
    <row r="135" spans="1:5">
      <c r="A135" s="6">
        <f t="shared" si="33"/>
        <v>125</v>
      </c>
      <c r="B135" s="8">
        <f t="shared" si="30"/>
        <v>90678.37999999999</v>
      </c>
      <c r="C135" s="8">
        <f t="shared" si="31"/>
        <v>377.83</v>
      </c>
      <c r="D135" s="8">
        <f t="shared" si="29"/>
        <v>146.28</v>
      </c>
      <c r="E135" s="8">
        <f t="shared" si="32"/>
        <v>524.11</v>
      </c>
    </row>
    <row r="136" spans="1:5">
      <c r="A136" s="6">
        <f t="shared" si="33"/>
        <v>126</v>
      </c>
      <c r="B136" s="8">
        <f t="shared" si="30"/>
        <v>90532.099999999991</v>
      </c>
      <c r="C136" s="8">
        <f t="shared" si="31"/>
        <v>377.22</v>
      </c>
      <c r="D136" s="8">
        <f t="shared" si="29"/>
        <v>146.88999999999999</v>
      </c>
      <c r="E136" s="8">
        <f t="shared" si="32"/>
        <v>524.11</v>
      </c>
    </row>
    <row r="137" spans="1:5">
      <c r="A137" s="6">
        <f t="shared" si="33"/>
        <v>127</v>
      </c>
      <c r="B137" s="8">
        <f t="shared" si="30"/>
        <v>90385.209999999992</v>
      </c>
      <c r="C137" s="8">
        <f t="shared" si="31"/>
        <v>376.61</v>
      </c>
      <c r="D137" s="8">
        <f t="shared" si="29"/>
        <v>147.5</v>
      </c>
      <c r="E137" s="8">
        <f t="shared" si="32"/>
        <v>524.11</v>
      </c>
    </row>
    <row r="138" spans="1:5">
      <c r="A138" s="6">
        <f t="shared" si="33"/>
        <v>128</v>
      </c>
      <c r="B138" s="8">
        <f t="shared" si="30"/>
        <v>90237.709999999992</v>
      </c>
      <c r="C138" s="8">
        <f t="shared" si="31"/>
        <v>375.99</v>
      </c>
      <c r="D138" s="8">
        <f t="shared" si="29"/>
        <v>148.12</v>
      </c>
      <c r="E138" s="8">
        <f t="shared" si="32"/>
        <v>524.11</v>
      </c>
    </row>
    <row r="139" spans="1:5">
      <c r="A139" s="6">
        <f t="shared" si="33"/>
        <v>129</v>
      </c>
      <c r="B139" s="8">
        <f t="shared" si="30"/>
        <v>90089.59</v>
      </c>
      <c r="C139" s="8">
        <f t="shared" si="31"/>
        <v>375.37</v>
      </c>
      <c r="D139" s="8">
        <f t="shared" ref="D139:D154" si="34">IF(A139="","",ROUND(E139-C139,2))</f>
        <v>148.74</v>
      </c>
      <c r="E139" s="8">
        <f t="shared" si="32"/>
        <v>524.11</v>
      </c>
    </row>
    <row r="140" spans="1:5">
      <c r="A140" s="6">
        <f t="shared" si="33"/>
        <v>130</v>
      </c>
      <c r="B140" s="8">
        <f t="shared" ref="B140:B155" si="35">IF(A140="","",IF(AND(B139-D139=0,E139=0),"",B139-D139))</f>
        <v>89940.849999999991</v>
      </c>
      <c r="C140" s="8">
        <f t="shared" si="31"/>
        <v>374.75</v>
      </c>
      <c r="D140" s="8">
        <f t="shared" si="34"/>
        <v>149.36000000000001</v>
      </c>
      <c r="E140" s="8">
        <f t="shared" si="32"/>
        <v>524.11</v>
      </c>
    </row>
    <row r="141" spans="1:5">
      <c r="A141" s="6">
        <f t="shared" si="33"/>
        <v>131</v>
      </c>
      <c r="B141" s="8">
        <f t="shared" si="35"/>
        <v>89791.489999999991</v>
      </c>
      <c r="C141" s="8">
        <f t="shared" ref="C141:C156" si="36">IF(A141="","",ROUND(B141*$D$5/12,2))</f>
        <v>374.13</v>
      </c>
      <c r="D141" s="8">
        <f t="shared" si="34"/>
        <v>149.97999999999999</v>
      </c>
      <c r="E141" s="8">
        <f t="shared" ref="E141:E156" si="37">IF(A141="","",IF(B141+C141&gt;$D$8,$D$8,B141+C141))</f>
        <v>524.11</v>
      </c>
    </row>
    <row r="142" spans="1:5">
      <c r="A142" s="6">
        <f t="shared" ref="A142:A157" si="38">IF(OR(AND(E141&lt;$D$8,E140&lt;$D$8),E141="",E141=0),"",A141+1)</f>
        <v>132</v>
      </c>
      <c r="B142" s="8">
        <f t="shared" si="35"/>
        <v>89641.51</v>
      </c>
      <c r="C142" s="8">
        <f t="shared" si="36"/>
        <v>373.51</v>
      </c>
      <c r="D142" s="8">
        <f t="shared" si="34"/>
        <v>150.6</v>
      </c>
      <c r="E142" s="8">
        <f t="shared" si="37"/>
        <v>524.11</v>
      </c>
    </row>
    <row r="143" spans="1:5">
      <c r="A143" s="6">
        <f t="shared" si="38"/>
        <v>133</v>
      </c>
      <c r="B143" s="8">
        <f t="shared" si="35"/>
        <v>89490.909999999989</v>
      </c>
      <c r="C143" s="8">
        <f t="shared" si="36"/>
        <v>372.88</v>
      </c>
      <c r="D143" s="8">
        <f t="shared" si="34"/>
        <v>151.22999999999999</v>
      </c>
      <c r="E143" s="8">
        <f t="shared" si="37"/>
        <v>524.11</v>
      </c>
    </row>
    <row r="144" spans="1:5">
      <c r="A144" s="6">
        <f t="shared" si="38"/>
        <v>134</v>
      </c>
      <c r="B144" s="8">
        <f t="shared" si="35"/>
        <v>89339.68</v>
      </c>
      <c r="C144" s="8">
        <f t="shared" si="36"/>
        <v>372.25</v>
      </c>
      <c r="D144" s="8">
        <f t="shared" si="34"/>
        <v>151.86000000000001</v>
      </c>
      <c r="E144" s="8">
        <f t="shared" si="37"/>
        <v>524.11</v>
      </c>
    </row>
    <row r="145" spans="1:5">
      <c r="A145" s="6">
        <f t="shared" si="38"/>
        <v>135</v>
      </c>
      <c r="B145" s="8">
        <f t="shared" si="35"/>
        <v>89187.819999999992</v>
      </c>
      <c r="C145" s="8">
        <f t="shared" si="36"/>
        <v>371.62</v>
      </c>
      <c r="D145" s="8">
        <f t="shared" si="34"/>
        <v>152.49</v>
      </c>
      <c r="E145" s="8">
        <f t="shared" si="37"/>
        <v>524.11</v>
      </c>
    </row>
    <row r="146" spans="1:5">
      <c r="A146" s="6">
        <f t="shared" si="38"/>
        <v>136</v>
      </c>
      <c r="B146" s="8">
        <f t="shared" si="35"/>
        <v>89035.329999999987</v>
      </c>
      <c r="C146" s="8">
        <f t="shared" si="36"/>
        <v>370.98</v>
      </c>
      <c r="D146" s="8">
        <f t="shared" si="34"/>
        <v>153.13</v>
      </c>
      <c r="E146" s="8">
        <f t="shared" si="37"/>
        <v>524.11</v>
      </c>
    </row>
    <row r="147" spans="1:5">
      <c r="A147" s="6">
        <f t="shared" si="38"/>
        <v>137</v>
      </c>
      <c r="B147" s="8">
        <f t="shared" si="35"/>
        <v>88882.199999999983</v>
      </c>
      <c r="C147" s="8">
        <f t="shared" si="36"/>
        <v>370.34</v>
      </c>
      <c r="D147" s="8">
        <f t="shared" si="34"/>
        <v>153.77000000000001</v>
      </c>
      <c r="E147" s="8">
        <f t="shared" si="37"/>
        <v>524.11</v>
      </c>
    </row>
    <row r="148" spans="1:5">
      <c r="A148" s="6">
        <f t="shared" si="38"/>
        <v>138</v>
      </c>
      <c r="B148" s="8">
        <f t="shared" si="35"/>
        <v>88728.429999999978</v>
      </c>
      <c r="C148" s="8">
        <f t="shared" si="36"/>
        <v>369.7</v>
      </c>
      <c r="D148" s="8">
        <f t="shared" si="34"/>
        <v>154.41</v>
      </c>
      <c r="E148" s="8">
        <f t="shared" si="37"/>
        <v>524.11</v>
      </c>
    </row>
    <row r="149" spans="1:5">
      <c r="A149" s="6">
        <f t="shared" si="38"/>
        <v>139</v>
      </c>
      <c r="B149" s="8">
        <f t="shared" si="35"/>
        <v>88574.019999999975</v>
      </c>
      <c r="C149" s="8">
        <f t="shared" si="36"/>
        <v>369.06</v>
      </c>
      <c r="D149" s="8">
        <f t="shared" si="34"/>
        <v>155.05000000000001</v>
      </c>
      <c r="E149" s="8">
        <f t="shared" si="37"/>
        <v>524.11</v>
      </c>
    </row>
    <row r="150" spans="1:5">
      <c r="A150" s="6">
        <f t="shared" si="38"/>
        <v>140</v>
      </c>
      <c r="B150" s="8">
        <f t="shared" si="35"/>
        <v>88418.969999999972</v>
      </c>
      <c r="C150" s="8">
        <f t="shared" si="36"/>
        <v>368.41</v>
      </c>
      <c r="D150" s="8">
        <f t="shared" si="34"/>
        <v>155.69999999999999</v>
      </c>
      <c r="E150" s="8">
        <f t="shared" si="37"/>
        <v>524.11</v>
      </c>
    </row>
    <row r="151" spans="1:5">
      <c r="A151" s="6">
        <f t="shared" si="38"/>
        <v>141</v>
      </c>
      <c r="B151" s="8">
        <f t="shared" si="35"/>
        <v>88263.269999999975</v>
      </c>
      <c r="C151" s="8">
        <f t="shared" si="36"/>
        <v>367.76</v>
      </c>
      <c r="D151" s="8">
        <f t="shared" si="34"/>
        <v>156.35</v>
      </c>
      <c r="E151" s="8">
        <f t="shared" si="37"/>
        <v>524.11</v>
      </c>
    </row>
    <row r="152" spans="1:5">
      <c r="A152" s="6">
        <f t="shared" si="38"/>
        <v>142</v>
      </c>
      <c r="B152" s="8">
        <f t="shared" si="35"/>
        <v>88106.919999999969</v>
      </c>
      <c r="C152" s="8">
        <f t="shared" si="36"/>
        <v>367.11</v>
      </c>
      <c r="D152" s="8">
        <f t="shared" si="34"/>
        <v>157</v>
      </c>
      <c r="E152" s="8">
        <f t="shared" si="37"/>
        <v>524.11</v>
      </c>
    </row>
    <row r="153" spans="1:5">
      <c r="A153" s="6">
        <f t="shared" si="38"/>
        <v>143</v>
      </c>
      <c r="B153" s="8">
        <f t="shared" si="35"/>
        <v>87949.919999999969</v>
      </c>
      <c r="C153" s="8">
        <f t="shared" si="36"/>
        <v>366.46</v>
      </c>
      <c r="D153" s="8">
        <f t="shared" si="34"/>
        <v>157.65</v>
      </c>
      <c r="E153" s="8">
        <f t="shared" si="37"/>
        <v>524.11</v>
      </c>
    </row>
    <row r="154" spans="1:5">
      <c r="A154" s="6">
        <f t="shared" si="38"/>
        <v>144</v>
      </c>
      <c r="B154" s="8">
        <f t="shared" si="35"/>
        <v>87792.269999999975</v>
      </c>
      <c r="C154" s="8">
        <f t="shared" si="36"/>
        <v>365.8</v>
      </c>
      <c r="D154" s="8">
        <f t="shared" si="34"/>
        <v>158.31</v>
      </c>
      <c r="E154" s="8">
        <f t="shared" si="37"/>
        <v>524.11</v>
      </c>
    </row>
    <row r="155" spans="1:5">
      <c r="A155" s="6">
        <f t="shared" si="38"/>
        <v>145</v>
      </c>
      <c r="B155" s="8">
        <f t="shared" si="35"/>
        <v>87633.959999999977</v>
      </c>
      <c r="C155" s="8">
        <f t="shared" si="36"/>
        <v>365.14</v>
      </c>
      <c r="D155" s="8">
        <f t="shared" ref="D155:D170" si="39">IF(A155="","",ROUND(E155-C155,2))</f>
        <v>158.97</v>
      </c>
      <c r="E155" s="8">
        <f t="shared" si="37"/>
        <v>524.11</v>
      </c>
    </row>
    <row r="156" spans="1:5">
      <c r="A156" s="6">
        <f t="shared" si="38"/>
        <v>146</v>
      </c>
      <c r="B156" s="8">
        <f t="shared" ref="B156:B171" si="40">IF(A156="","",IF(AND(B155-D155=0,E155=0),"",B155-D155))</f>
        <v>87474.989999999976</v>
      </c>
      <c r="C156" s="8">
        <f t="shared" si="36"/>
        <v>364.48</v>
      </c>
      <c r="D156" s="8">
        <f t="shared" si="39"/>
        <v>159.63</v>
      </c>
      <c r="E156" s="8">
        <f t="shared" si="37"/>
        <v>524.11</v>
      </c>
    </row>
    <row r="157" spans="1:5">
      <c r="A157" s="6">
        <f t="shared" si="38"/>
        <v>147</v>
      </c>
      <c r="B157" s="8">
        <f t="shared" si="40"/>
        <v>87315.359999999971</v>
      </c>
      <c r="C157" s="8">
        <f t="shared" ref="C157:C172" si="41">IF(A157="","",ROUND(B157*$D$5/12,2))</f>
        <v>363.81</v>
      </c>
      <c r="D157" s="8">
        <f t="shared" si="39"/>
        <v>160.30000000000001</v>
      </c>
      <c r="E157" s="8">
        <f t="shared" ref="E157:E172" si="42">IF(A157="","",IF(B157+C157&gt;$D$8,$D$8,B157+C157))</f>
        <v>524.11</v>
      </c>
    </row>
    <row r="158" spans="1:5">
      <c r="A158" s="6">
        <f t="shared" ref="A158:A173" si="43">IF(OR(AND(E157&lt;$D$8,E156&lt;$D$8),E157="",E157=0),"",A157+1)</f>
        <v>148</v>
      </c>
      <c r="B158" s="8">
        <f t="shared" si="40"/>
        <v>87155.059999999969</v>
      </c>
      <c r="C158" s="8">
        <f t="shared" si="41"/>
        <v>363.15</v>
      </c>
      <c r="D158" s="8">
        <f t="shared" si="39"/>
        <v>160.96</v>
      </c>
      <c r="E158" s="8">
        <f t="shared" si="42"/>
        <v>524.11</v>
      </c>
    </row>
    <row r="159" spans="1:5">
      <c r="A159" s="6">
        <f t="shared" si="43"/>
        <v>149</v>
      </c>
      <c r="B159" s="8">
        <f t="shared" si="40"/>
        <v>86994.099999999962</v>
      </c>
      <c r="C159" s="8">
        <f t="shared" si="41"/>
        <v>362.48</v>
      </c>
      <c r="D159" s="8">
        <f t="shared" si="39"/>
        <v>161.63</v>
      </c>
      <c r="E159" s="8">
        <f t="shared" si="42"/>
        <v>524.11</v>
      </c>
    </row>
    <row r="160" spans="1:5">
      <c r="A160" s="6">
        <f t="shared" si="43"/>
        <v>150</v>
      </c>
      <c r="B160" s="8">
        <f t="shared" si="40"/>
        <v>86832.469999999958</v>
      </c>
      <c r="C160" s="8">
        <f t="shared" si="41"/>
        <v>361.8</v>
      </c>
      <c r="D160" s="8">
        <f t="shared" si="39"/>
        <v>162.31</v>
      </c>
      <c r="E160" s="8">
        <f t="shared" si="42"/>
        <v>524.11</v>
      </c>
    </row>
    <row r="161" spans="1:5">
      <c r="A161" s="6">
        <f t="shared" si="43"/>
        <v>151</v>
      </c>
      <c r="B161" s="8">
        <f t="shared" si="40"/>
        <v>86670.15999999996</v>
      </c>
      <c r="C161" s="8">
        <f t="shared" si="41"/>
        <v>361.13</v>
      </c>
      <c r="D161" s="8">
        <f t="shared" si="39"/>
        <v>162.97999999999999</v>
      </c>
      <c r="E161" s="8">
        <f t="shared" si="42"/>
        <v>524.11</v>
      </c>
    </row>
    <row r="162" spans="1:5">
      <c r="A162" s="6">
        <f t="shared" si="43"/>
        <v>152</v>
      </c>
      <c r="B162" s="8">
        <f t="shared" si="40"/>
        <v>86507.179999999964</v>
      </c>
      <c r="C162" s="8">
        <f t="shared" si="41"/>
        <v>360.45</v>
      </c>
      <c r="D162" s="8">
        <f t="shared" si="39"/>
        <v>163.66</v>
      </c>
      <c r="E162" s="8">
        <f t="shared" si="42"/>
        <v>524.11</v>
      </c>
    </row>
    <row r="163" spans="1:5">
      <c r="A163" s="6">
        <f t="shared" si="43"/>
        <v>153</v>
      </c>
      <c r="B163" s="8">
        <f t="shared" si="40"/>
        <v>86343.51999999996</v>
      </c>
      <c r="C163" s="8">
        <f t="shared" si="41"/>
        <v>359.76</v>
      </c>
      <c r="D163" s="8">
        <f t="shared" si="39"/>
        <v>164.35</v>
      </c>
      <c r="E163" s="8">
        <f t="shared" si="42"/>
        <v>524.11</v>
      </c>
    </row>
    <row r="164" spans="1:5">
      <c r="A164" s="6">
        <f t="shared" si="43"/>
        <v>154</v>
      </c>
      <c r="B164" s="8">
        <f t="shared" si="40"/>
        <v>86179.169999999955</v>
      </c>
      <c r="C164" s="8">
        <f t="shared" si="41"/>
        <v>359.08</v>
      </c>
      <c r="D164" s="8">
        <f t="shared" si="39"/>
        <v>165.03</v>
      </c>
      <c r="E164" s="8">
        <f t="shared" si="42"/>
        <v>524.11</v>
      </c>
    </row>
    <row r="165" spans="1:5">
      <c r="A165" s="6">
        <f t="shared" si="43"/>
        <v>155</v>
      </c>
      <c r="B165" s="8">
        <f t="shared" si="40"/>
        <v>86014.139999999956</v>
      </c>
      <c r="C165" s="8">
        <f t="shared" si="41"/>
        <v>358.39</v>
      </c>
      <c r="D165" s="8">
        <f t="shared" si="39"/>
        <v>165.72</v>
      </c>
      <c r="E165" s="8">
        <f t="shared" si="42"/>
        <v>524.11</v>
      </c>
    </row>
    <row r="166" spans="1:5">
      <c r="A166" s="6">
        <f t="shared" si="43"/>
        <v>156</v>
      </c>
      <c r="B166" s="8">
        <f t="shared" si="40"/>
        <v>85848.419999999955</v>
      </c>
      <c r="C166" s="8">
        <f t="shared" si="41"/>
        <v>357.7</v>
      </c>
      <c r="D166" s="8">
        <f t="shared" si="39"/>
        <v>166.41</v>
      </c>
      <c r="E166" s="8">
        <f t="shared" si="42"/>
        <v>524.11</v>
      </c>
    </row>
    <row r="167" spans="1:5">
      <c r="A167" s="6">
        <f t="shared" si="43"/>
        <v>157</v>
      </c>
      <c r="B167" s="8">
        <f t="shared" si="40"/>
        <v>85682.009999999951</v>
      </c>
      <c r="C167" s="8">
        <f t="shared" si="41"/>
        <v>357.01</v>
      </c>
      <c r="D167" s="8">
        <f t="shared" si="39"/>
        <v>167.1</v>
      </c>
      <c r="E167" s="8">
        <f t="shared" si="42"/>
        <v>524.11</v>
      </c>
    </row>
    <row r="168" spans="1:5">
      <c r="A168" s="6">
        <f t="shared" si="43"/>
        <v>158</v>
      </c>
      <c r="B168" s="8">
        <f t="shared" si="40"/>
        <v>85514.909999999945</v>
      </c>
      <c r="C168" s="8">
        <f t="shared" si="41"/>
        <v>356.31</v>
      </c>
      <c r="D168" s="8">
        <f t="shared" si="39"/>
        <v>167.8</v>
      </c>
      <c r="E168" s="8">
        <f t="shared" si="42"/>
        <v>524.11</v>
      </c>
    </row>
    <row r="169" spans="1:5">
      <c r="A169" s="6">
        <f t="shared" si="43"/>
        <v>159</v>
      </c>
      <c r="B169" s="8">
        <f t="shared" si="40"/>
        <v>85347.109999999942</v>
      </c>
      <c r="C169" s="8">
        <f t="shared" si="41"/>
        <v>355.61</v>
      </c>
      <c r="D169" s="8">
        <f t="shared" si="39"/>
        <v>168.5</v>
      </c>
      <c r="E169" s="8">
        <f t="shared" si="42"/>
        <v>524.11</v>
      </c>
    </row>
    <row r="170" spans="1:5">
      <c r="A170" s="6">
        <f t="shared" si="43"/>
        <v>160</v>
      </c>
      <c r="B170" s="8">
        <f t="shared" si="40"/>
        <v>85178.609999999942</v>
      </c>
      <c r="C170" s="8">
        <f t="shared" si="41"/>
        <v>354.91</v>
      </c>
      <c r="D170" s="8">
        <f t="shared" si="39"/>
        <v>169.2</v>
      </c>
      <c r="E170" s="8">
        <f t="shared" si="42"/>
        <v>524.11</v>
      </c>
    </row>
    <row r="171" spans="1:5">
      <c r="A171" s="6">
        <f t="shared" si="43"/>
        <v>161</v>
      </c>
      <c r="B171" s="8">
        <f t="shared" si="40"/>
        <v>85009.409999999945</v>
      </c>
      <c r="C171" s="8">
        <f t="shared" si="41"/>
        <v>354.21</v>
      </c>
      <c r="D171" s="8">
        <f t="shared" ref="D171:D186" si="44">IF(A171="","",ROUND(E171-C171,2))</f>
        <v>169.9</v>
      </c>
      <c r="E171" s="8">
        <f t="shared" si="42"/>
        <v>524.11</v>
      </c>
    </row>
    <row r="172" spans="1:5">
      <c r="A172" s="6">
        <f t="shared" si="43"/>
        <v>162</v>
      </c>
      <c r="B172" s="8">
        <f t="shared" ref="B172:B187" si="45">IF(A172="","",IF(AND(B171-D171=0,E171=0),"",B171-D171))</f>
        <v>84839.509999999951</v>
      </c>
      <c r="C172" s="8">
        <f t="shared" si="41"/>
        <v>353.5</v>
      </c>
      <c r="D172" s="8">
        <f t="shared" si="44"/>
        <v>170.61</v>
      </c>
      <c r="E172" s="8">
        <f t="shared" si="42"/>
        <v>524.11</v>
      </c>
    </row>
    <row r="173" spans="1:5">
      <c r="A173" s="6">
        <f t="shared" si="43"/>
        <v>163</v>
      </c>
      <c r="B173" s="8">
        <f t="shared" si="45"/>
        <v>84668.899999999951</v>
      </c>
      <c r="C173" s="8">
        <f t="shared" ref="C173:C188" si="46">IF(A173="","",ROUND(B173*$D$5/12,2))</f>
        <v>352.79</v>
      </c>
      <c r="D173" s="8">
        <f t="shared" si="44"/>
        <v>171.32</v>
      </c>
      <c r="E173" s="8">
        <f t="shared" ref="E173:E188" si="47">IF(A173="","",IF(B173+C173&gt;$D$8,$D$8,B173+C173))</f>
        <v>524.11</v>
      </c>
    </row>
    <row r="174" spans="1:5">
      <c r="A174" s="6">
        <f t="shared" ref="A174:A189" si="48">IF(OR(AND(E173&lt;$D$8,E172&lt;$D$8),E173="",E173=0),"",A173+1)</f>
        <v>164</v>
      </c>
      <c r="B174" s="8">
        <f t="shared" si="45"/>
        <v>84497.579999999944</v>
      </c>
      <c r="C174" s="8">
        <f t="shared" si="46"/>
        <v>352.07</v>
      </c>
      <c r="D174" s="8">
        <f t="shared" si="44"/>
        <v>172.04</v>
      </c>
      <c r="E174" s="8">
        <f t="shared" si="47"/>
        <v>524.11</v>
      </c>
    </row>
    <row r="175" spans="1:5">
      <c r="A175" s="6">
        <f t="shared" si="48"/>
        <v>165</v>
      </c>
      <c r="B175" s="8">
        <f t="shared" si="45"/>
        <v>84325.53999999995</v>
      </c>
      <c r="C175" s="8">
        <f t="shared" si="46"/>
        <v>351.36</v>
      </c>
      <c r="D175" s="8">
        <f t="shared" si="44"/>
        <v>172.75</v>
      </c>
      <c r="E175" s="8">
        <f t="shared" si="47"/>
        <v>524.11</v>
      </c>
    </row>
    <row r="176" spans="1:5">
      <c r="A176" s="6">
        <f t="shared" si="48"/>
        <v>166</v>
      </c>
      <c r="B176" s="8">
        <f t="shared" si="45"/>
        <v>84152.78999999995</v>
      </c>
      <c r="C176" s="8">
        <f t="shared" si="46"/>
        <v>350.64</v>
      </c>
      <c r="D176" s="8">
        <f t="shared" si="44"/>
        <v>173.47</v>
      </c>
      <c r="E176" s="8">
        <f t="shared" si="47"/>
        <v>524.11</v>
      </c>
    </row>
    <row r="177" spans="1:5">
      <c r="A177" s="6">
        <f t="shared" si="48"/>
        <v>167</v>
      </c>
      <c r="B177" s="8">
        <f t="shared" si="45"/>
        <v>83979.319999999949</v>
      </c>
      <c r="C177" s="8">
        <f t="shared" si="46"/>
        <v>349.91</v>
      </c>
      <c r="D177" s="8">
        <f t="shared" si="44"/>
        <v>174.2</v>
      </c>
      <c r="E177" s="8">
        <f t="shared" si="47"/>
        <v>524.11</v>
      </c>
    </row>
    <row r="178" spans="1:5">
      <c r="A178" s="6">
        <f t="shared" si="48"/>
        <v>168</v>
      </c>
      <c r="B178" s="8">
        <f t="shared" si="45"/>
        <v>83805.119999999952</v>
      </c>
      <c r="C178" s="8">
        <f t="shared" si="46"/>
        <v>349.19</v>
      </c>
      <c r="D178" s="8">
        <f t="shared" si="44"/>
        <v>174.92</v>
      </c>
      <c r="E178" s="8">
        <f t="shared" si="47"/>
        <v>524.11</v>
      </c>
    </row>
    <row r="179" spans="1:5">
      <c r="A179" s="6">
        <f t="shared" si="48"/>
        <v>169</v>
      </c>
      <c r="B179" s="8">
        <f t="shared" si="45"/>
        <v>83630.199999999953</v>
      </c>
      <c r="C179" s="8">
        <f t="shared" si="46"/>
        <v>348.46</v>
      </c>
      <c r="D179" s="8">
        <f t="shared" si="44"/>
        <v>175.65</v>
      </c>
      <c r="E179" s="8">
        <f t="shared" si="47"/>
        <v>524.11</v>
      </c>
    </row>
    <row r="180" spans="1:5">
      <c r="A180" s="6">
        <f t="shared" si="48"/>
        <v>170</v>
      </c>
      <c r="B180" s="8">
        <f t="shared" si="45"/>
        <v>83454.549999999959</v>
      </c>
      <c r="C180" s="8">
        <f t="shared" si="46"/>
        <v>347.73</v>
      </c>
      <c r="D180" s="8">
        <f t="shared" si="44"/>
        <v>176.38</v>
      </c>
      <c r="E180" s="8">
        <f t="shared" si="47"/>
        <v>524.11</v>
      </c>
    </row>
    <row r="181" spans="1:5">
      <c r="A181" s="6">
        <f t="shared" si="48"/>
        <v>171</v>
      </c>
      <c r="B181" s="8">
        <f t="shared" si="45"/>
        <v>83278.169999999955</v>
      </c>
      <c r="C181" s="8">
        <f t="shared" si="46"/>
        <v>346.99</v>
      </c>
      <c r="D181" s="8">
        <f t="shared" si="44"/>
        <v>177.12</v>
      </c>
      <c r="E181" s="8">
        <f t="shared" si="47"/>
        <v>524.11</v>
      </c>
    </row>
    <row r="182" spans="1:5">
      <c r="A182" s="6">
        <f t="shared" si="48"/>
        <v>172</v>
      </c>
      <c r="B182" s="8">
        <f t="shared" si="45"/>
        <v>83101.049999999959</v>
      </c>
      <c r="C182" s="8">
        <f t="shared" si="46"/>
        <v>346.25</v>
      </c>
      <c r="D182" s="8">
        <f t="shared" si="44"/>
        <v>177.86</v>
      </c>
      <c r="E182" s="8">
        <f t="shared" si="47"/>
        <v>524.11</v>
      </c>
    </row>
    <row r="183" spans="1:5">
      <c r="A183" s="6">
        <f t="shared" si="48"/>
        <v>173</v>
      </c>
      <c r="B183" s="8">
        <f t="shared" si="45"/>
        <v>82923.189999999959</v>
      </c>
      <c r="C183" s="8">
        <f t="shared" si="46"/>
        <v>345.51</v>
      </c>
      <c r="D183" s="8">
        <f t="shared" si="44"/>
        <v>178.6</v>
      </c>
      <c r="E183" s="8">
        <f t="shared" si="47"/>
        <v>524.11</v>
      </c>
    </row>
    <row r="184" spans="1:5">
      <c r="A184" s="6">
        <f t="shared" si="48"/>
        <v>174</v>
      </c>
      <c r="B184" s="8">
        <f t="shared" si="45"/>
        <v>82744.589999999953</v>
      </c>
      <c r="C184" s="8">
        <f t="shared" si="46"/>
        <v>344.77</v>
      </c>
      <c r="D184" s="8">
        <f t="shared" si="44"/>
        <v>179.34</v>
      </c>
      <c r="E184" s="8">
        <f t="shared" si="47"/>
        <v>524.11</v>
      </c>
    </row>
    <row r="185" spans="1:5">
      <c r="A185" s="6">
        <f t="shared" si="48"/>
        <v>175</v>
      </c>
      <c r="B185" s="8">
        <f t="shared" si="45"/>
        <v>82565.249999999956</v>
      </c>
      <c r="C185" s="8">
        <f t="shared" si="46"/>
        <v>344.02</v>
      </c>
      <c r="D185" s="8">
        <f t="shared" si="44"/>
        <v>180.09</v>
      </c>
      <c r="E185" s="8">
        <f t="shared" si="47"/>
        <v>524.11</v>
      </c>
    </row>
    <row r="186" spans="1:5">
      <c r="A186" s="6">
        <f t="shared" si="48"/>
        <v>176</v>
      </c>
      <c r="B186" s="8">
        <f t="shared" si="45"/>
        <v>82385.15999999996</v>
      </c>
      <c r="C186" s="8">
        <f t="shared" si="46"/>
        <v>343.27</v>
      </c>
      <c r="D186" s="8">
        <f t="shared" si="44"/>
        <v>180.84</v>
      </c>
      <c r="E186" s="8">
        <f t="shared" si="47"/>
        <v>524.11</v>
      </c>
    </row>
    <row r="187" spans="1:5">
      <c r="A187" s="6">
        <f t="shared" si="48"/>
        <v>177</v>
      </c>
      <c r="B187" s="8">
        <f t="shared" si="45"/>
        <v>82204.319999999963</v>
      </c>
      <c r="C187" s="8">
        <f t="shared" si="46"/>
        <v>342.52</v>
      </c>
      <c r="D187" s="8">
        <f t="shared" ref="D187:D202" si="49">IF(A187="","",ROUND(E187-C187,2))</f>
        <v>181.59</v>
      </c>
      <c r="E187" s="8">
        <f t="shared" si="47"/>
        <v>524.11</v>
      </c>
    </row>
    <row r="188" spans="1:5">
      <c r="A188" s="6">
        <f t="shared" si="48"/>
        <v>178</v>
      </c>
      <c r="B188" s="8">
        <f t="shared" ref="B188:B203" si="50">IF(A188="","",IF(AND(B187-D187=0,E187=0),"",B187-D187))</f>
        <v>82022.729999999967</v>
      </c>
      <c r="C188" s="8">
        <f t="shared" si="46"/>
        <v>341.76</v>
      </c>
      <c r="D188" s="8">
        <f t="shared" si="49"/>
        <v>182.35</v>
      </c>
      <c r="E188" s="8">
        <f t="shared" si="47"/>
        <v>524.11</v>
      </c>
    </row>
    <row r="189" spans="1:5">
      <c r="A189" s="6">
        <f t="shared" si="48"/>
        <v>179</v>
      </c>
      <c r="B189" s="8">
        <f t="shared" si="50"/>
        <v>81840.379999999961</v>
      </c>
      <c r="C189" s="8">
        <f t="shared" ref="C189:C204" si="51">IF(A189="","",ROUND(B189*$D$5/12,2))</f>
        <v>341</v>
      </c>
      <c r="D189" s="8">
        <f t="shared" si="49"/>
        <v>183.11</v>
      </c>
      <c r="E189" s="8">
        <f t="shared" ref="E189:E204" si="52">IF(A189="","",IF(B189+C189&gt;$D$8,$D$8,B189+C189))</f>
        <v>524.11</v>
      </c>
    </row>
    <row r="190" spans="1:5">
      <c r="A190" s="6">
        <f t="shared" ref="A190:A205" si="53">IF(OR(AND(E189&lt;$D$8,E188&lt;$D$8),E189="",E189=0),"",A189+1)</f>
        <v>180</v>
      </c>
      <c r="B190" s="8">
        <f t="shared" si="50"/>
        <v>81657.26999999996</v>
      </c>
      <c r="C190" s="8">
        <f t="shared" si="51"/>
        <v>340.24</v>
      </c>
      <c r="D190" s="8">
        <f t="shared" si="49"/>
        <v>183.87</v>
      </c>
      <c r="E190" s="8">
        <f t="shared" si="52"/>
        <v>524.11</v>
      </c>
    </row>
    <row r="191" spans="1:5">
      <c r="A191" s="6">
        <f t="shared" si="53"/>
        <v>181</v>
      </c>
      <c r="B191" s="8">
        <f t="shared" si="50"/>
        <v>81473.399999999965</v>
      </c>
      <c r="C191" s="8">
        <f t="shared" si="51"/>
        <v>339.47</v>
      </c>
      <c r="D191" s="8">
        <f t="shared" si="49"/>
        <v>184.64</v>
      </c>
      <c r="E191" s="8">
        <f t="shared" si="52"/>
        <v>524.11</v>
      </c>
    </row>
    <row r="192" spans="1:5">
      <c r="A192" s="6">
        <f t="shared" si="53"/>
        <v>182</v>
      </c>
      <c r="B192" s="8">
        <f t="shared" si="50"/>
        <v>81288.759999999966</v>
      </c>
      <c r="C192" s="8">
        <f t="shared" si="51"/>
        <v>338.7</v>
      </c>
      <c r="D192" s="8">
        <f t="shared" si="49"/>
        <v>185.41</v>
      </c>
      <c r="E192" s="8">
        <f t="shared" si="52"/>
        <v>524.11</v>
      </c>
    </row>
    <row r="193" spans="1:5">
      <c r="A193" s="6">
        <f t="shared" si="53"/>
        <v>183</v>
      </c>
      <c r="B193" s="8">
        <f t="shared" si="50"/>
        <v>81103.349999999962</v>
      </c>
      <c r="C193" s="8">
        <f t="shared" si="51"/>
        <v>337.93</v>
      </c>
      <c r="D193" s="8">
        <f t="shared" si="49"/>
        <v>186.18</v>
      </c>
      <c r="E193" s="8">
        <f t="shared" si="52"/>
        <v>524.11</v>
      </c>
    </row>
    <row r="194" spans="1:5">
      <c r="A194" s="6">
        <f t="shared" si="53"/>
        <v>184</v>
      </c>
      <c r="B194" s="8">
        <f t="shared" si="50"/>
        <v>80917.169999999969</v>
      </c>
      <c r="C194" s="8">
        <f t="shared" si="51"/>
        <v>337.15</v>
      </c>
      <c r="D194" s="8">
        <f t="shared" si="49"/>
        <v>186.96</v>
      </c>
      <c r="E194" s="8">
        <f t="shared" si="52"/>
        <v>524.11</v>
      </c>
    </row>
    <row r="195" spans="1:5">
      <c r="A195" s="6">
        <f t="shared" si="53"/>
        <v>185</v>
      </c>
      <c r="B195" s="8">
        <f t="shared" si="50"/>
        <v>80730.209999999963</v>
      </c>
      <c r="C195" s="8">
        <f t="shared" si="51"/>
        <v>336.38</v>
      </c>
      <c r="D195" s="8">
        <f t="shared" si="49"/>
        <v>187.73</v>
      </c>
      <c r="E195" s="8">
        <f t="shared" si="52"/>
        <v>524.11</v>
      </c>
    </row>
    <row r="196" spans="1:5">
      <c r="A196" s="6">
        <f t="shared" si="53"/>
        <v>186</v>
      </c>
      <c r="B196" s="8">
        <f t="shared" si="50"/>
        <v>80542.479999999967</v>
      </c>
      <c r="C196" s="8">
        <f t="shared" si="51"/>
        <v>335.59</v>
      </c>
      <c r="D196" s="8">
        <f t="shared" si="49"/>
        <v>188.52</v>
      </c>
      <c r="E196" s="8">
        <f t="shared" si="52"/>
        <v>524.11</v>
      </c>
    </row>
    <row r="197" spans="1:5">
      <c r="A197" s="6">
        <f t="shared" si="53"/>
        <v>187</v>
      </c>
      <c r="B197" s="8">
        <f t="shared" si="50"/>
        <v>80353.959999999963</v>
      </c>
      <c r="C197" s="8">
        <f t="shared" si="51"/>
        <v>334.81</v>
      </c>
      <c r="D197" s="8">
        <f t="shared" si="49"/>
        <v>189.3</v>
      </c>
      <c r="E197" s="8">
        <f t="shared" si="52"/>
        <v>524.11</v>
      </c>
    </row>
    <row r="198" spans="1:5">
      <c r="A198" s="6">
        <f t="shared" si="53"/>
        <v>188</v>
      </c>
      <c r="B198" s="8">
        <f t="shared" si="50"/>
        <v>80164.65999999996</v>
      </c>
      <c r="C198" s="8">
        <f t="shared" si="51"/>
        <v>334.02</v>
      </c>
      <c r="D198" s="8">
        <f t="shared" si="49"/>
        <v>190.09</v>
      </c>
      <c r="E198" s="8">
        <f t="shared" si="52"/>
        <v>524.11</v>
      </c>
    </row>
    <row r="199" spans="1:5">
      <c r="A199" s="6">
        <f t="shared" si="53"/>
        <v>189</v>
      </c>
      <c r="B199" s="8">
        <f t="shared" si="50"/>
        <v>79974.569999999963</v>
      </c>
      <c r="C199" s="8">
        <f t="shared" si="51"/>
        <v>333.23</v>
      </c>
      <c r="D199" s="8">
        <f t="shared" si="49"/>
        <v>190.88</v>
      </c>
      <c r="E199" s="8">
        <f t="shared" si="52"/>
        <v>524.11</v>
      </c>
    </row>
    <row r="200" spans="1:5">
      <c r="A200" s="6">
        <f t="shared" si="53"/>
        <v>190</v>
      </c>
      <c r="B200" s="8">
        <f t="shared" si="50"/>
        <v>79783.689999999959</v>
      </c>
      <c r="C200" s="8">
        <f t="shared" si="51"/>
        <v>332.43</v>
      </c>
      <c r="D200" s="8">
        <f t="shared" si="49"/>
        <v>191.68</v>
      </c>
      <c r="E200" s="8">
        <f t="shared" si="52"/>
        <v>524.11</v>
      </c>
    </row>
    <row r="201" spans="1:5">
      <c r="A201" s="6">
        <f t="shared" si="53"/>
        <v>191</v>
      </c>
      <c r="B201" s="8">
        <f t="shared" si="50"/>
        <v>79592.009999999966</v>
      </c>
      <c r="C201" s="8">
        <f t="shared" si="51"/>
        <v>331.63</v>
      </c>
      <c r="D201" s="8">
        <f t="shared" si="49"/>
        <v>192.48</v>
      </c>
      <c r="E201" s="8">
        <f t="shared" si="52"/>
        <v>524.11</v>
      </c>
    </row>
    <row r="202" spans="1:5">
      <c r="A202" s="6">
        <f t="shared" si="53"/>
        <v>192</v>
      </c>
      <c r="B202" s="8">
        <f t="shared" si="50"/>
        <v>79399.52999999997</v>
      </c>
      <c r="C202" s="8">
        <f t="shared" si="51"/>
        <v>330.83</v>
      </c>
      <c r="D202" s="8">
        <f t="shared" si="49"/>
        <v>193.28</v>
      </c>
      <c r="E202" s="8">
        <f t="shared" si="52"/>
        <v>524.11</v>
      </c>
    </row>
    <row r="203" spans="1:5">
      <c r="A203" s="6">
        <f t="shared" si="53"/>
        <v>193</v>
      </c>
      <c r="B203" s="8">
        <f t="shared" si="50"/>
        <v>79206.249999999971</v>
      </c>
      <c r="C203" s="8">
        <f t="shared" si="51"/>
        <v>330.03</v>
      </c>
      <c r="D203" s="8">
        <f t="shared" ref="D203:D218" si="54">IF(A203="","",ROUND(E203-C203,2))</f>
        <v>194.08</v>
      </c>
      <c r="E203" s="8">
        <f t="shared" si="52"/>
        <v>524.11</v>
      </c>
    </row>
    <row r="204" spans="1:5">
      <c r="A204" s="6">
        <f t="shared" si="53"/>
        <v>194</v>
      </c>
      <c r="B204" s="8">
        <f t="shared" ref="B204:B219" si="55">IF(A204="","",IF(AND(B203-D203=0,E203=0),"",B203-D203))</f>
        <v>79012.169999999969</v>
      </c>
      <c r="C204" s="8">
        <f t="shared" si="51"/>
        <v>329.22</v>
      </c>
      <c r="D204" s="8">
        <f t="shared" si="54"/>
        <v>194.89</v>
      </c>
      <c r="E204" s="8">
        <f t="shared" si="52"/>
        <v>524.11</v>
      </c>
    </row>
    <row r="205" spans="1:5">
      <c r="A205" s="6">
        <f t="shared" si="53"/>
        <v>195</v>
      </c>
      <c r="B205" s="8">
        <f t="shared" si="55"/>
        <v>78817.27999999997</v>
      </c>
      <c r="C205" s="8">
        <f t="shared" ref="C205:C220" si="56">IF(A205="","",ROUND(B205*$D$5/12,2))</f>
        <v>328.41</v>
      </c>
      <c r="D205" s="8">
        <f t="shared" si="54"/>
        <v>195.7</v>
      </c>
      <c r="E205" s="8">
        <f t="shared" ref="E205:E220" si="57">IF(A205="","",IF(B205+C205&gt;$D$8,$D$8,B205+C205))</f>
        <v>524.11</v>
      </c>
    </row>
    <row r="206" spans="1:5">
      <c r="A206" s="6">
        <f t="shared" ref="A206:A221" si="58">IF(OR(AND(E205&lt;$D$8,E204&lt;$D$8),E205="",E205=0),"",A205+1)</f>
        <v>196</v>
      </c>
      <c r="B206" s="8">
        <f t="shared" si="55"/>
        <v>78621.579999999973</v>
      </c>
      <c r="C206" s="8">
        <f t="shared" si="56"/>
        <v>327.58999999999997</v>
      </c>
      <c r="D206" s="8">
        <f t="shared" si="54"/>
        <v>196.52</v>
      </c>
      <c r="E206" s="8">
        <f t="shared" si="57"/>
        <v>524.11</v>
      </c>
    </row>
    <row r="207" spans="1:5">
      <c r="A207" s="6">
        <f t="shared" si="58"/>
        <v>197</v>
      </c>
      <c r="B207" s="8">
        <f t="shared" si="55"/>
        <v>78425.059999999969</v>
      </c>
      <c r="C207" s="8">
        <f t="shared" si="56"/>
        <v>326.77</v>
      </c>
      <c r="D207" s="8">
        <f t="shared" si="54"/>
        <v>197.34</v>
      </c>
      <c r="E207" s="8">
        <f t="shared" si="57"/>
        <v>524.11</v>
      </c>
    </row>
    <row r="208" spans="1:5">
      <c r="A208" s="6">
        <f t="shared" si="58"/>
        <v>198</v>
      </c>
      <c r="B208" s="8">
        <f t="shared" si="55"/>
        <v>78227.719999999972</v>
      </c>
      <c r="C208" s="8">
        <f t="shared" si="56"/>
        <v>325.95</v>
      </c>
      <c r="D208" s="8">
        <f t="shared" si="54"/>
        <v>198.16</v>
      </c>
      <c r="E208" s="8">
        <f t="shared" si="57"/>
        <v>524.11</v>
      </c>
    </row>
    <row r="209" spans="1:5">
      <c r="A209" s="6">
        <f t="shared" si="58"/>
        <v>199</v>
      </c>
      <c r="B209" s="8">
        <f t="shared" si="55"/>
        <v>78029.559999999969</v>
      </c>
      <c r="C209" s="8">
        <f t="shared" si="56"/>
        <v>325.12</v>
      </c>
      <c r="D209" s="8">
        <f t="shared" si="54"/>
        <v>198.99</v>
      </c>
      <c r="E209" s="8">
        <f t="shared" si="57"/>
        <v>524.11</v>
      </c>
    </row>
    <row r="210" spans="1:5">
      <c r="A210" s="6">
        <f t="shared" si="58"/>
        <v>200</v>
      </c>
      <c r="B210" s="8">
        <f t="shared" si="55"/>
        <v>77830.569999999963</v>
      </c>
      <c r="C210" s="8">
        <f t="shared" si="56"/>
        <v>324.29000000000002</v>
      </c>
      <c r="D210" s="8">
        <f t="shared" si="54"/>
        <v>199.82</v>
      </c>
      <c r="E210" s="8">
        <f t="shared" si="57"/>
        <v>524.11</v>
      </c>
    </row>
    <row r="211" spans="1:5">
      <c r="A211" s="6">
        <f t="shared" si="58"/>
        <v>201</v>
      </c>
      <c r="B211" s="8">
        <f t="shared" si="55"/>
        <v>77630.749999999956</v>
      </c>
      <c r="C211" s="8">
        <f t="shared" si="56"/>
        <v>323.45999999999998</v>
      </c>
      <c r="D211" s="8">
        <f t="shared" si="54"/>
        <v>200.65</v>
      </c>
      <c r="E211" s="8">
        <f t="shared" si="57"/>
        <v>524.11</v>
      </c>
    </row>
    <row r="212" spans="1:5">
      <c r="A212" s="6">
        <f t="shared" si="58"/>
        <v>202</v>
      </c>
      <c r="B212" s="8">
        <f t="shared" si="55"/>
        <v>77430.099999999962</v>
      </c>
      <c r="C212" s="8">
        <f t="shared" si="56"/>
        <v>322.63</v>
      </c>
      <c r="D212" s="8">
        <f t="shared" si="54"/>
        <v>201.48</v>
      </c>
      <c r="E212" s="8">
        <f t="shared" si="57"/>
        <v>524.11</v>
      </c>
    </row>
    <row r="213" spans="1:5">
      <c r="A213" s="6">
        <f t="shared" si="58"/>
        <v>203</v>
      </c>
      <c r="B213" s="8">
        <f t="shared" si="55"/>
        <v>77228.619999999966</v>
      </c>
      <c r="C213" s="8">
        <f t="shared" si="56"/>
        <v>321.79000000000002</v>
      </c>
      <c r="D213" s="8">
        <f t="shared" si="54"/>
        <v>202.32</v>
      </c>
      <c r="E213" s="8">
        <f t="shared" si="57"/>
        <v>524.11</v>
      </c>
    </row>
    <row r="214" spans="1:5">
      <c r="A214" s="6">
        <f t="shared" si="58"/>
        <v>204</v>
      </c>
      <c r="B214" s="8">
        <f t="shared" si="55"/>
        <v>77026.299999999959</v>
      </c>
      <c r="C214" s="8">
        <f t="shared" si="56"/>
        <v>320.94</v>
      </c>
      <c r="D214" s="8">
        <f t="shared" si="54"/>
        <v>203.17</v>
      </c>
      <c r="E214" s="8">
        <f t="shared" si="57"/>
        <v>524.11</v>
      </c>
    </row>
    <row r="215" spans="1:5">
      <c r="A215" s="6">
        <f t="shared" si="58"/>
        <v>205</v>
      </c>
      <c r="B215" s="8">
        <f t="shared" si="55"/>
        <v>76823.129999999961</v>
      </c>
      <c r="C215" s="8">
        <f t="shared" si="56"/>
        <v>320.10000000000002</v>
      </c>
      <c r="D215" s="8">
        <f t="shared" si="54"/>
        <v>204.01</v>
      </c>
      <c r="E215" s="8">
        <f t="shared" si="57"/>
        <v>524.11</v>
      </c>
    </row>
    <row r="216" spans="1:5">
      <c r="A216" s="6">
        <f t="shared" si="58"/>
        <v>206</v>
      </c>
      <c r="B216" s="8">
        <f t="shared" si="55"/>
        <v>76619.119999999966</v>
      </c>
      <c r="C216" s="8">
        <f t="shared" si="56"/>
        <v>319.25</v>
      </c>
      <c r="D216" s="8">
        <f t="shared" si="54"/>
        <v>204.86</v>
      </c>
      <c r="E216" s="8">
        <f t="shared" si="57"/>
        <v>524.11</v>
      </c>
    </row>
    <row r="217" spans="1:5">
      <c r="A217" s="6">
        <f t="shared" si="58"/>
        <v>207</v>
      </c>
      <c r="B217" s="8">
        <f t="shared" si="55"/>
        <v>76414.259999999966</v>
      </c>
      <c r="C217" s="8">
        <f t="shared" si="56"/>
        <v>318.39</v>
      </c>
      <c r="D217" s="8">
        <f t="shared" si="54"/>
        <v>205.72</v>
      </c>
      <c r="E217" s="8">
        <f t="shared" si="57"/>
        <v>524.11</v>
      </c>
    </row>
    <row r="218" spans="1:5">
      <c r="A218" s="6">
        <f t="shared" si="58"/>
        <v>208</v>
      </c>
      <c r="B218" s="8">
        <f t="shared" si="55"/>
        <v>76208.539999999964</v>
      </c>
      <c r="C218" s="8">
        <f t="shared" si="56"/>
        <v>317.54000000000002</v>
      </c>
      <c r="D218" s="8">
        <f t="shared" si="54"/>
        <v>206.57</v>
      </c>
      <c r="E218" s="8">
        <f t="shared" si="57"/>
        <v>524.11</v>
      </c>
    </row>
    <row r="219" spans="1:5">
      <c r="A219" s="6">
        <f t="shared" si="58"/>
        <v>209</v>
      </c>
      <c r="B219" s="8">
        <f t="shared" si="55"/>
        <v>76001.969999999958</v>
      </c>
      <c r="C219" s="8">
        <f t="shared" si="56"/>
        <v>316.67</v>
      </c>
      <c r="D219" s="8">
        <f t="shared" ref="D219:D234" si="59">IF(A219="","",ROUND(E219-C219,2))</f>
        <v>207.44</v>
      </c>
      <c r="E219" s="8">
        <f t="shared" si="57"/>
        <v>524.11</v>
      </c>
    </row>
    <row r="220" spans="1:5">
      <c r="A220" s="6">
        <f t="shared" si="58"/>
        <v>210</v>
      </c>
      <c r="B220" s="8">
        <f t="shared" ref="B220:B235" si="60">IF(A220="","",IF(AND(B219-D219=0,E219=0),"",B219-D219))</f>
        <v>75794.529999999955</v>
      </c>
      <c r="C220" s="8">
        <f t="shared" si="56"/>
        <v>315.81</v>
      </c>
      <c r="D220" s="8">
        <f t="shared" si="59"/>
        <v>208.3</v>
      </c>
      <c r="E220" s="8">
        <f t="shared" si="57"/>
        <v>524.11</v>
      </c>
    </row>
    <row r="221" spans="1:5">
      <c r="A221" s="6">
        <f t="shared" si="58"/>
        <v>211</v>
      </c>
      <c r="B221" s="8">
        <f t="shared" si="60"/>
        <v>75586.229999999952</v>
      </c>
      <c r="C221" s="8">
        <f t="shared" ref="C221:C236" si="61">IF(A221="","",ROUND(B221*$D$5/12,2))</f>
        <v>314.94</v>
      </c>
      <c r="D221" s="8">
        <f t="shared" si="59"/>
        <v>209.17</v>
      </c>
      <c r="E221" s="8">
        <f t="shared" ref="E221:E236" si="62">IF(A221="","",IF(B221+C221&gt;$D$8,$D$8,B221+C221))</f>
        <v>524.11</v>
      </c>
    </row>
    <row r="222" spans="1:5">
      <c r="A222" s="6">
        <f t="shared" ref="A222:A237" si="63">IF(OR(AND(E221&lt;$D$8,E220&lt;$D$8),E221="",E221=0),"",A221+1)</f>
        <v>212</v>
      </c>
      <c r="B222" s="8">
        <f t="shared" si="60"/>
        <v>75377.059999999954</v>
      </c>
      <c r="C222" s="8">
        <f t="shared" si="61"/>
        <v>314.07</v>
      </c>
      <c r="D222" s="8">
        <f t="shared" si="59"/>
        <v>210.04</v>
      </c>
      <c r="E222" s="8">
        <f t="shared" si="62"/>
        <v>524.11</v>
      </c>
    </row>
    <row r="223" spans="1:5">
      <c r="A223" s="6">
        <f t="shared" si="63"/>
        <v>213</v>
      </c>
      <c r="B223" s="8">
        <f t="shared" si="60"/>
        <v>75167.01999999996</v>
      </c>
      <c r="C223" s="8">
        <f t="shared" si="61"/>
        <v>313.2</v>
      </c>
      <c r="D223" s="8">
        <f t="shared" si="59"/>
        <v>210.91</v>
      </c>
      <c r="E223" s="8">
        <f t="shared" si="62"/>
        <v>524.11</v>
      </c>
    </row>
    <row r="224" spans="1:5">
      <c r="A224" s="6">
        <f t="shared" si="63"/>
        <v>214</v>
      </c>
      <c r="B224" s="8">
        <f t="shared" si="60"/>
        <v>74956.109999999957</v>
      </c>
      <c r="C224" s="8">
        <f t="shared" si="61"/>
        <v>312.32</v>
      </c>
      <c r="D224" s="8">
        <f t="shared" si="59"/>
        <v>211.79</v>
      </c>
      <c r="E224" s="8">
        <f t="shared" si="62"/>
        <v>524.11</v>
      </c>
    </row>
    <row r="225" spans="1:5">
      <c r="A225" s="6">
        <f t="shared" si="63"/>
        <v>215</v>
      </c>
      <c r="B225" s="8">
        <f t="shared" si="60"/>
        <v>74744.319999999963</v>
      </c>
      <c r="C225" s="8">
        <f t="shared" si="61"/>
        <v>311.43</v>
      </c>
      <c r="D225" s="8">
        <f t="shared" si="59"/>
        <v>212.68</v>
      </c>
      <c r="E225" s="8">
        <f t="shared" si="62"/>
        <v>524.11</v>
      </c>
    </row>
    <row r="226" spans="1:5">
      <c r="A226" s="6">
        <f t="shared" si="63"/>
        <v>216</v>
      </c>
      <c r="B226" s="8">
        <f t="shared" si="60"/>
        <v>74531.63999999997</v>
      </c>
      <c r="C226" s="8">
        <f t="shared" si="61"/>
        <v>310.55</v>
      </c>
      <c r="D226" s="8">
        <f t="shared" si="59"/>
        <v>213.56</v>
      </c>
      <c r="E226" s="8">
        <f t="shared" si="62"/>
        <v>524.11</v>
      </c>
    </row>
    <row r="227" spans="1:5">
      <c r="A227" s="6">
        <f t="shared" si="63"/>
        <v>217</v>
      </c>
      <c r="B227" s="8">
        <f t="shared" si="60"/>
        <v>74318.079999999973</v>
      </c>
      <c r="C227" s="8">
        <f t="shared" si="61"/>
        <v>309.66000000000003</v>
      </c>
      <c r="D227" s="8">
        <f t="shared" si="59"/>
        <v>214.45</v>
      </c>
      <c r="E227" s="8">
        <f t="shared" si="62"/>
        <v>524.11</v>
      </c>
    </row>
    <row r="228" spans="1:5">
      <c r="A228" s="6">
        <f t="shared" si="63"/>
        <v>218</v>
      </c>
      <c r="B228" s="8">
        <f t="shared" si="60"/>
        <v>74103.629999999976</v>
      </c>
      <c r="C228" s="8">
        <f t="shared" si="61"/>
        <v>308.77</v>
      </c>
      <c r="D228" s="8">
        <f t="shared" si="59"/>
        <v>215.34</v>
      </c>
      <c r="E228" s="8">
        <f t="shared" si="62"/>
        <v>524.11</v>
      </c>
    </row>
    <row r="229" spans="1:5">
      <c r="A229" s="6">
        <f t="shared" si="63"/>
        <v>219</v>
      </c>
      <c r="B229" s="8">
        <f t="shared" si="60"/>
        <v>73888.289999999979</v>
      </c>
      <c r="C229" s="8">
        <f t="shared" si="61"/>
        <v>307.87</v>
      </c>
      <c r="D229" s="8">
        <f t="shared" si="59"/>
        <v>216.24</v>
      </c>
      <c r="E229" s="8">
        <f t="shared" si="62"/>
        <v>524.11</v>
      </c>
    </row>
    <row r="230" spans="1:5">
      <c r="A230" s="6">
        <f t="shared" si="63"/>
        <v>220</v>
      </c>
      <c r="B230" s="8">
        <f t="shared" si="60"/>
        <v>73672.049999999974</v>
      </c>
      <c r="C230" s="8">
        <f t="shared" si="61"/>
        <v>306.97000000000003</v>
      </c>
      <c r="D230" s="8">
        <f t="shared" si="59"/>
        <v>217.14</v>
      </c>
      <c r="E230" s="8">
        <f t="shared" si="62"/>
        <v>524.11</v>
      </c>
    </row>
    <row r="231" spans="1:5">
      <c r="A231" s="6">
        <f t="shared" si="63"/>
        <v>221</v>
      </c>
      <c r="B231" s="8">
        <f t="shared" si="60"/>
        <v>73454.909999999974</v>
      </c>
      <c r="C231" s="8">
        <f t="shared" si="61"/>
        <v>306.06</v>
      </c>
      <c r="D231" s="8">
        <f t="shared" si="59"/>
        <v>218.05</v>
      </c>
      <c r="E231" s="8">
        <f t="shared" si="62"/>
        <v>524.11</v>
      </c>
    </row>
    <row r="232" spans="1:5">
      <c r="A232" s="6">
        <f t="shared" si="63"/>
        <v>222</v>
      </c>
      <c r="B232" s="8">
        <f t="shared" si="60"/>
        <v>73236.859999999971</v>
      </c>
      <c r="C232" s="8">
        <f t="shared" si="61"/>
        <v>305.14999999999998</v>
      </c>
      <c r="D232" s="8">
        <f t="shared" si="59"/>
        <v>218.96</v>
      </c>
      <c r="E232" s="8">
        <f t="shared" si="62"/>
        <v>524.11</v>
      </c>
    </row>
    <row r="233" spans="1:5">
      <c r="A233" s="6">
        <f t="shared" si="63"/>
        <v>223</v>
      </c>
      <c r="B233" s="8">
        <f t="shared" si="60"/>
        <v>73017.899999999965</v>
      </c>
      <c r="C233" s="8">
        <f t="shared" si="61"/>
        <v>304.24</v>
      </c>
      <c r="D233" s="8">
        <f t="shared" si="59"/>
        <v>219.87</v>
      </c>
      <c r="E233" s="8">
        <f t="shared" si="62"/>
        <v>524.11</v>
      </c>
    </row>
    <row r="234" spans="1:5">
      <c r="A234" s="6">
        <f t="shared" si="63"/>
        <v>224</v>
      </c>
      <c r="B234" s="8">
        <f t="shared" si="60"/>
        <v>72798.02999999997</v>
      </c>
      <c r="C234" s="8">
        <f t="shared" si="61"/>
        <v>303.33</v>
      </c>
      <c r="D234" s="8">
        <f t="shared" si="59"/>
        <v>220.78</v>
      </c>
      <c r="E234" s="8">
        <f t="shared" si="62"/>
        <v>524.11</v>
      </c>
    </row>
    <row r="235" spans="1:5">
      <c r="A235" s="6">
        <f t="shared" si="63"/>
        <v>225</v>
      </c>
      <c r="B235" s="8">
        <f t="shared" si="60"/>
        <v>72577.249999999971</v>
      </c>
      <c r="C235" s="8">
        <f t="shared" si="61"/>
        <v>302.41000000000003</v>
      </c>
      <c r="D235" s="8">
        <f t="shared" ref="D235:D250" si="64">IF(A235="","",ROUND(E235-C235,2))</f>
        <v>221.7</v>
      </c>
      <c r="E235" s="8">
        <f t="shared" si="62"/>
        <v>524.11</v>
      </c>
    </row>
    <row r="236" spans="1:5">
      <c r="A236" s="6">
        <f t="shared" si="63"/>
        <v>226</v>
      </c>
      <c r="B236" s="8">
        <f t="shared" ref="B236:B251" si="65">IF(A236="","",IF(AND(B235-D235=0,E235=0),"",B235-D235))</f>
        <v>72355.549999999974</v>
      </c>
      <c r="C236" s="8">
        <f t="shared" si="61"/>
        <v>301.48</v>
      </c>
      <c r="D236" s="8">
        <f t="shared" si="64"/>
        <v>222.63</v>
      </c>
      <c r="E236" s="8">
        <f t="shared" si="62"/>
        <v>524.11</v>
      </c>
    </row>
    <row r="237" spans="1:5">
      <c r="A237" s="6">
        <f t="shared" si="63"/>
        <v>227</v>
      </c>
      <c r="B237" s="8">
        <f t="shared" si="65"/>
        <v>72132.919999999969</v>
      </c>
      <c r="C237" s="8">
        <f t="shared" ref="C237:C252" si="66">IF(A237="","",ROUND(B237*$D$5/12,2))</f>
        <v>300.55</v>
      </c>
      <c r="D237" s="8">
        <f t="shared" si="64"/>
        <v>223.56</v>
      </c>
      <c r="E237" s="8">
        <f t="shared" ref="E237:E252" si="67">IF(A237="","",IF(B237+C237&gt;$D$8,$D$8,B237+C237))</f>
        <v>524.11</v>
      </c>
    </row>
    <row r="238" spans="1:5">
      <c r="A238" s="6">
        <f t="shared" ref="A238:A253" si="68">IF(OR(AND(E237&lt;$D$8,E236&lt;$D$8),E237="",E237=0),"",A237+1)</f>
        <v>228</v>
      </c>
      <c r="B238" s="8">
        <f t="shared" si="65"/>
        <v>71909.359999999971</v>
      </c>
      <c r="C238" s="8">
        <f t="shared" si="66"/>
        <v>299.62</v>
      </c>
      <c r="D238" s="8">
        <f t="shared" si="64"/>
        <v>224.49</v>
      </c>
      <c r="E238" s="8">
        <f t="shared" si="67"/>
        <v>524.11</v>
      </c>
    </row>
    <row r="239" spans="1:5">
      <c r="A239" s="6">
        <f t="shared" si="68"/>
        <v>229</v>
      </c>
      <c r="B239" s="8">
        <f t="shared" si="65"/>
        <v>71684.869999999966</v>
      </c>
      <c r="C239" s="8">
        <f t="shared" si="66"/>
        <v>298.69</v>
      </c>
      <c r="D239" s="8">
        <f t="shared" si="64"/>
        <v>225.42</v>
      </c>
      <c r="E239" s="8">
        <f t="shared" si="67"/>
        <v>524.11</v>
      </c>
    </row>
    <row r="240" spans="1:5">
      <c r="A240" s="6">
        <f t="shared" si="68"/>
        <v>230</v>
      </c>
      <c r="B240" s="8">
        <f t="shared" si="65"/>
        <v>71459.449999999968</v>
      </c>
      <c r="C240" s="8">
        <f t="shared" si="66"/>
        <v>297.75</v>
      </c>
      <c r="D240" s="8">
        <f t="shared" si="64"/>
        <v>226.36</v>
      </c>
      <c r="E240" s="8">
        <f t="shared" si="67"/>
        <v>524.11</v>
      </c>
    </row>
    <row r="241" spans="1:5">
      <c r="A241" s="6">
        <f t="shared" si="68"/>
        <v>231</v>
      </c>
      <c r="B241" s="8">
        <f t="shared" si="65"/>
        <v>71233.089999999967</v>
      </c>
      <c r="C241" s="8">
        <f t="shared" si="66"/>
        <v>296.8</v>
      </c>
      <c r="D241" s="8">
        <f t="shared" si="64"/>
        <v>227.31</v>
      </c>
      <c r="E241" s="8">
        <f t="shared" si="67"/>
        <v>524.11</v>
      </c>
    </row>
    <row r="242" spans="1:5">
      <c r="A242" s="6">
        <f t="shared" si="68"/>
        <v>232</v>
      </c>
      <c r="B242" s="8">
        <f t="shared" si="65"/>
        <v>71005.77999999997</v>
      </c>
      <c r="C242" s="8">
        <f t="shared" si="66"/>
        <v>295.86</v>
      </c>
      <c r="D242" s="8">
        <f t="shared" si="64"/>
        <v>228.25</v>
      </c>
      <c r="E242" s="8">
        <f t="shared" si="67"/>
        <v>524.11</v>
      </c>
    </row>
    <row r="243" spans="1:5">
      <c r="A243" s="6">
        <f t="shared" si="68"/>
        <v>233</v>
      </c>
      <c r="B243" s="8">
        <f t="shared" si="65"/>
        <v>70777.52999999997</v>
      </c>
      <c r="C243" s="8">
        <f t="shared" si="66"/>
        <v>294.91000000000003</v>
      </c>
      <c r="D243" s="8">
        <f t="shared" si="64"/>
        <v>229.2</v>
      </c>
      <c r="E243" s="8">
        <f t="shared" si="67"/>
        <v>524.11</v>
      </c>
    </row>
    <row r="244" spans="1:5">
      <c r="A244" s="6">
        <f t="shared" si="68"/>
        <v>234</v>
      </c>
      <c r="B244" s="8">
        <f t="shared" si="65"/>
        <v>70548.329999999973</v>
      </c>
      <c r="C244" s="8">
        <f t="shared" si="66"/>
        <v>293.95</v>
      </c>
      <c r="D244" s="8">
        <f t="shared" si="64"/>
        <v>230.16</v>
      </c>
      <c r="E244" s="8">
        <f t="shared" si="67"/>
        <v>524.11</v>
      </c>
    </row>
    <row r="245" spans="1:5">
      <c r="A245" s="6">
        <f t="shared" si="68"/>
        <v>235</v>
      </c>
      <c r="B245" s="8">
        <f t="shared" si="65"/>
        <v>70318.169999999969</v>
      </c>
      <c r="C245" s="8">
        <f t="shared" si="66"/>
        <v>292.99</v>
      </c>
      <c r="D245" s="8">
        <f t="shared" si="64"/>
        <v>231.12</v>
      </c>
      <c r="E245" s="8">
        <f t="shared" si="67"/>
        <v>524.11</v>
      </c>
    </row>
    <row r="246" spans="1:5">
      <c r="A246" s="6">
        <f t="shared" si="68"/>
        <v>236</v>
      </c>
      <c r="B246" s="8">
        <f t="shared" si="65"/>
        <v>70087.049999999974</v>
      </c>
      <c r="C246" s="8">
        <f t="shared" si="66"/>
        <v>292.02999999999997</v>
      </c>
      <c r="D246" s="8">
        <f t="shared" si="64"/>
        <v>232.08</v>
      </c>
      <c r="E246" s="8">
        <f t="shared" si="67"/>
        <v>524.11</v>
      </c>
    </row>
    <row r="247" spans="1:5">
      <c r="A247" s="6">
        <f t="shared" si="68"/>
        <v>237</v>
      </c>
      <c r="B247" s="8">
        <f t="shared" si="65"/>
        <v>69854.969999999972</v>
      </c>
      <c r="C247" s="8">
        <f t="shared" si="66"/>
        <v>291.06</v>
      </c>
      <c r="D247" s="8">
        <f t="shared" si="64"/>
        <v>233.05</v>
      </c>
      <c r="E247" s="8">
        <f t="shared" si="67"/>
        <v>524.11</v>
      </c>
    </row>
    <row r="248" spans="1:5">
      <c r="A248" s="6">
        <f t="shared" si="68"/>
        <v>238</v>
      </c>
      <c r="B248" s="8">
        <f t="shared" si="65"/>
        <v>69621.919999999969</v>
      </c>
      <c r="C248" s="8">
        <f t="shared" si="66"/>
        <v>290.08999999999997</v>
      </c>
      <c r="D248" s="8">
        <f t="shared" si="64"/>
        <v>234.02</v>
      </c>
      <c r="E248" s="8">
        <f t="shared" si="67"/>
        <v>524.11</v>
      </c>
    </row>
    <row r="249" spans="1:5">
      <c r="A249" s="6">
        <f t="shared" si="68"/>
        <v>239</v>
      </c>
      <c r="B249" s="8">
        <f t="shared" si="65"/>
        <v>69387.899999999965</v>
      </c>
      <c r="C249" s="8">
        <f t="shared" si="66"/>
        <v>289.12</v>
      </c>
      <c r="D249" s="8">
        <f t="shared" si="64"/>
        <v>234.99</v>
      </c>
      <c r="E249" s="8">
        <f t="shared" si="67"/>
        <v>524.11</v>
      </c>
    </row>
    <row r="250" spans="1:5">
      <c r="A250" s="6">
        <f t="shared" si="68"/>
        <v>240</v>
      </c>
      <c r="B250" s="8">
        <f t="shared" si="65"/>
        <v>69152.90999999996</v>
      </c>
      <c r="C250" s="8">
        <f t="shared" si="66"/>
        <v>288.14</v>
      </c>
      <c r="D250" s="8">
        <f t="shared" si="64"/>
        <v>235.97</v>
      </c>
      <c r="E250" s="8">
        <f t="shared" si="67"/>
        <v>524.11</v>
      </c>
    </row>
    <row r="251" spans="1:5">
      <c r="A251" s="6">
        <f t="shared" si="68"/>
        <v>241</v>
      </c>
      <c r="B251" s="8">
        <f t="shared" si="65"/>
        <v>68916.939999999959</v>
      </c>
      <c r="C251" s="8">
        <f t="shared" si="66"/>
        <v>287.14999999999998</v>
      </c>
      <c r="D251" s="8">
        <f t="shared" ref="D251:D266" si="69">IF(A251="","",ROUND(E251-C251,2))</f>
        <v>236.96</v>
      </c>
      <c r="E251" s="8">
        <f t="shared" si="67"/>
        <v>524.11</v>
      </c>
    </row>
    <row r="252" spans="1:5">
      <c r="A252" s="6">
        <f t="shared" si="68"/>
        <v>242</v>
      </c>
      <c r="B252" s="8">
        <f t="shared" ref="B252:B267" si="70">IF(A252="","",IF(AND(B251-D251=0,E251=0),"",B251-D251))</f>
        <v>68679.979999999952</v>
      </c>
      <c r="C252" s="8">
        <f t="shared" si="66"/>
        <v>286.17</v>
      </c>
      <c r="D252" s="8">
        <f t="shared" si="69"/>
        <v>237.94</v>
      </c>
      <c r="E252" s="8">
        <f t="shared" si="67"/>
        <v>524.11</v>
      </c>
    </row>
    <row r="253" spans="1:5">
      <c r="A253" s="6">
        <f t="shared" si="68"/>
        <v>243</v>
      </c>
      <c r="B253" s="8">
        <f t="shared" si="70"/>
        <v>68442.03999999995</v>
      </c>
      <c r="C253" s="8">
        <f t="shared" ref="C253:C268" si="71">IF(A253="","",ROUND(B253*$D$5/12,2))</f>
        <v>285.18</v>
      </c>
      <c r="D253" s="8">
        <f t="shared" si="69"/>
        <v>238.93</v>
      </c>
      <c r="E253" s="8">
        <f t="shared" ref="E253:E268" si="72">IF(A253="","",IF(B253+C253&gt;$D$8,$D$8,B253+C253))</f>
        <v>524.11</v>
      </c>
    </row>
    <row r="254" spans="1:5">
      <c r="A254" s="6">
        <f t="shared" ref="A254:A269" si="73">IF(OR(AND(E253&lt;$D$8,E252&lt;$D$8),E253="",E253=0),"",A253+1)</f>
        <v>244</v>
      </c>
      <c r="B254" s="8">
        <f t="shared" si="70"/>
        <v>68203.109999999957</v>
      </c>
      <c r="C254" s="8">
        <f t="shared" si="71"/>
        <v>284.18</v>
      </c>
      <c r="D254" s="8">
        <f t="shared" si="69"/>
        <v>239.93</v>
      </c>
      <c r="E254" s="8">
        <f t="shared" si="72"/>
        <v>524.11</v>
      </c>
    </row>
    <row r="255" spans="1:5">
      <c r="A255" s="6">
        <f t="shared" si="73"/>
        <v>245</v>
      </c>
      <c r="B255" s="8">
        <f t="shared" si="70"/>
        <v>67963.179999999964</v>
      </c>
      <c r="C255" s="8">
        <f t="shared" si="71"/>
        <v>283.18</v>
      </c>
      <c r="D255" s="8">
        <f t="shared" si="69"/>
        <v>240.93</v>
      </c>
      <c r="E255" s="8">
        <f t="shared" si="72"/>
        <v>524.11</v>
      </c>
    </row>
    <row r="256" spans="1:5">
      <c r="A256" s="6">
        <f t="shared" si="73"/>
        <v>246</v>
      </c>
      <c r="B256" s="8">
        <f t="shared" si="70"/>
        <v>67722.249999999971</v>
      </c>
      <c r="C256" s="8">
        <f t="shared" si="71"/>
        <v>282.18</v>
      </c>
      <c r="D256" s="8">
        <f t="shared" si="69"/>
        <v>241.93</v>
      </c>
      <c r="E256" s="8">
        <f t="shared" si="72"/>
        <v>524.11</v>
      </c>
    </row>
    <row r="257" spans="1:5">
      <c r="A257" s="6">
        <f t="shared" si="73"/>
        <v>247</v>
      </c>
      <c r="B257" s="8">
        <f t="shared" si="70"/>
        <v>67480.319999999978</v>
      </c>
      <c r="C257" s="8">
        <f t="shared" si="71"/>
        <v>281.17</v>
      </c>
      <c r="D257" s="8">
        <f t="shared" si="69"/>
        <v>242.94</v>
      </c>
      <c r="E257" s="8">
        <f t="shared" si="72"/>
        <v>524.11</v>
      </c>
    </row>
    <row r="258" spans="1:5">
      <c r="A258" s="6">
        <f t="shared" si="73"/>
        <v>248</v>
      </c>
      <c r="B258" s="8">
        <f t="shared" si="70"/>
        <v>67237.379999999976</v>
      </c>
      <c r="C258" s="8">
        <f t="shared" si="71"/>
        <v>280.16000000000003</v>
      </c>
      <c r="D258" s="8">
        <f t="shared" si="69"/>
        <v>243.95</v>
      </c>
      <c r="E258" s="8">
        <f t="shared" si="72"/>
        <v>524.11</v>
      </c>
    </row>
    <row r="259" spans="1:5">
      <c r="A259" s="6">
        <f t="shared" si="73"/>
        <v>249</v>
      </c>
      <c r="B259" s="8">
        <f t="shared" si="70"/>
        <v>66993.429999999978</v>
      </c>
      <c r="C259" s="8">
        <f t="shared" si="71"/>
        <v>279.14</v>
      </c>
      <c r="D259" s="8">
        <f t="shared" si="69"/>
        <v>244.97</v>
      </c>
      <c r="E259" s="8">
        <f t="shared" si="72"/>
        <v>524.11</v>
      </c>
    </row>
    <row r="260" spans="1:5">
      <c r="A260" s="6">
        <f t="shared" si="73"/>
        <v>250</v>
      </c>
      <c r="B260" s="8">
        <f t="shared" si="70"/>
        <v>66748.459999999977</v>
      </c>
      <c r="C260" s="8">
        <f t="shared" si="71"/>
        <v>278.12</v>
      </c>
      <c r="D260" s="8">
        <f t="shared" si="69"/>
        <v>245.99</v>
      </c>
      <c r="E260" s="8">
        <f t="shared" si="72"/>
        <v>524.11</v>
      </c>
    </row>
    <row r="261" spans="1:5">
      <c r="A261" s="6">
        <f t="shared" si="73"/>
        <v>251</v>
      </c>
      <c r="B261" s="8">
        <f t="shared" si="70"/>
        <v>66502.469999999972</v>
      </c>
      <c r="C261" s="8">
        <f t="shared" si="71"/>
        <v>277.08999999999997</v>
      </c>
      <c r="D261" s="8">
        <f t="shared" si="69"/>
        <v>247.02</v>
      </c>
      <c r="E261" s="8">
        <f t="shared" si="72"/>
        <v>524.11</v>
      </c>
    </row>
    <row r="262" spans="1:5">
      <c r="A262" s="6">
        <f t="shared" si="73"/>
        <v>252</v>
      </c>
      <c r="B262" s="8">
        <f t="shared" si="70"/>
        <v>66255.449999999968</v>
      </c>
      <c r="C262" s="8">
        <f t="shared" si="71"/>
        <v>276.06</v>
      </c>
      <c r="D262" s="8">
        <f t="shared" si="69"/>
        <v>248.05</v>
      </c>
      <c r="E262" s="8">
        <f t="shared" si="72"/>
        <v>524.11</v>
      </c>
    </row>
    <row r="263" spans="1:5">
      <c r="A263" s="6">
        <f t="shared" si="73"/>
        <v>253</v>
      </c>
      <c r="B263" s="8">
        <f t="shared" si="70"/>
        <v>66007.399999999965</v>
      </c>
      <c r="C263" s="8">
        <f t="shared" si="71"/>
        <v>275.02999999999997</v>
      </c>
      <c r="D263" s="8">
        <f t="shared" si="69"/>
        <v>249.08</v>
      </c>
      <c r="E263" s="8">
        <f t="shared" si="72"/>
        <v>524.11</v>
      </c>
    </row>
    <row r="264" spans="1:5">
      <c r="A264" s="6">
        <f t="shared" si="73"/>
        <v>254</v>
      </c>
      <c r="B264" s="8">
        <f t="shared" si="70"/>
        <v>65758.319999999963</v>
      </c>
      <c r="C264" s="8">
        <f t="shared" si="71"/>
        <v>273.99</v>
      </c>
      <c r="D264" s="8">
        <f t="shared" si="69"/>
        <v>250.12</v>
      </c>
      <c r="E264" s="8">
        <f t="shared" si="72"/>
        <v>524.11</v>
      </c>
    </row>
    <row r="265" spans="1:5">
      <c r="A265" s="6">
        <f t="shared" si="73"/>
        <v>255</v>
      </c>
      <c r="B265" s="8">
        <f t="shared" si="70"/>
        <v>65508.199999999961</v>
      </c>
      <c r="C265" s="8">
        <f t="shared" si="71"/>
        <v>272.95</v>
      </c>
      <c r="D265" s="8">
        <f t="shared" si="69"/>
        <v>251.16</v>
      </c>
      <c r="E265" s="8">
        <f t="shared" si="72"/>
        <v>524.11</v>
      </c>
    </row>
    <row r="266" spans="1:5">
      <c r="A266" s="6">
        <f t="shared" si="73"/>
        <v>256</v>
      </c>
      <c r="B266" s="8">
        <f t="shared" si="70"/>
        <v>65257.039999999957</v>
      </c>
      <c r="C266" s="8">
        <f t="shared" si="71"/>
        <v>271.89999999999998</v>
      </c>
      <c r="D266" s="8">
        <f t="shared" si="69"/>
        <v>252.21</v>
      </c>
      <c r="E266" s="8">
        <f t="shared" si="72"/>
        <v>524.11</v>
      </c>
    </row>
    <row r="267" spans="1:5">
      <c r="A267" s="6">
        <f t="shared" si="73"/>
        <v>257</v>
      </c>
      <c r="B267" s="8">
        <f t="shared" si="70"/>
        <v>65004.829999999958</v>
      </c>
      <c r="C267" s="8">
        <f t="shared" si="71"/>
        <v>270.85000000000002</v>
      </c>
      <c r="D267" s="8">
        <f t="shared" ref="D267:D282" si="74">IF(A267="","",ROUND(E267-C267,2))</f>
        <v>253.26</v>
      </c>
      <c r="E267" s="8">
        <f t="shared" si="72"/>
        <v>524.11</v>
      </c>
    </row>
    <row r="268" spans="1:5">
      <c r="A268" s="6">
        <f t="shared" si="73"/>
        <v>258</v>
      </c>
      <c r="B268" s="8">
        <f t="shared" ref="B268:B283" si="75">IF(A268="","",IF(AND(B267-D267=0,E267=0),"",B267-D267))</f>
        <v>64751.569999999956</v>
      </c>
      <c r="C268" s="8">
        <f t="shared" si="71"/>
        <v>269.8</v>
      </c>
      <c r="D268" s="8">
        <f t="shared" si="74"/>
        <v>254.31</v>
      </c>
      <c r="E268" s="8">
        <f t="shared" si="72"/>
        <v>524.11</v>
      </c>
    </row>
    <row r="269" spans="1:5">
      <c r="A269" s="6">
        <f t="shared" si="73"/>
        <v>259</v>
      </c>
      <c r="B269" s="8">
        <f t="shared" si="75"/>
        <v>64497.259999999958</v>
      </c>
      <c r="C269" s="8">
        <f t="shared" ref="C269:C284" si="76">IF(A269="","",ROUND(B269*$D$5/12,2))</f>
        <v>268.74</v>
      </c>
      <c r="D269" s="8">
        <f t="shared" si="74"/>
        <v>255.37</v>
      </c>
      <c r="E269" s="8">
        <f t="shared" ref="E269:E284" si="77">IF(A269="","",IF(B269+C269&gt;$D$8,$D$8,B269+C269))</f>
        <v>524.11</v>
      </c>
    </row>
    <row r="270" spans="1:5">
      <c r="A270" s="6">
        <f t="shared" ref="A270:A285" si="78">IF(OR(AND(E269&lt;$D$8,E268&lt;$D$8),E269="",E269=0),"",A269+1)</f>
        <v>260</v>
      </c>
      <c r="B270" s="8">
        <f t="shared" si="75"/>
        <v>64241.889999999956</v>
      </c>
      <c r="C270" s="8">
        <f t="shared" si="76"/>
        <v>267.67</v>
      </c>
      <c r="D270" s="8">
        <f t="shared" si="74"/>
        <v>256.44</v>
      </c>
      <c r="E270" s="8">
        <f t="shared" si="77"/>
        <v>524.11</v>
      </c>
    </row>
    <row r="271" spans="1:5">
      <c r="A271" s="6">
        <f t="shared" si="78"/>
        <v>261</v>
      </c>
      <c r="B271" s="8">
        <f t="shared" si="75"/>
        <v>63985.449999999953</v>
      </c>
      <c r="C271" s="8">
        <f t="shared" si="76"/>
        <v>266.61</v>
      </c>
      <c r="D271" s="8">
        <f t="shared" si="74"/>
        <v>257.5</v>
      </c>
      <c r="E271" s="8">
        <f t="shared" si="77"/>
        <v>524.11</v>
      </c>
    </row>
    <row r="272" spans="1:5">
      <c r="A272" s="6">
        <f t="shared" si="78"/>
        <v>262</v>
      </c>
      <c r="B272" s="8">
        <f t="shared" si="75"/>
        <v>63727.949999999953</v>
      </c>
      <c r="C272" s="8">
        <f t="shared" si="76"/>
        <v>265.52999999999997</v>
      </c>
      <c r="D272" s="8">
        <f t="shared" si="74"/>
        <v>258.58</v>
      </c>
      <c r="E272" s="8">
        <f t="shared" si="77"/>
        <v>524.11</v>
      </c>
    </row>
    <row r="273" spans="1:5">
      <c r="A273" s="6">
        <f t="shared" si="78"/>
        <v>263</v>
      </c>
      <c r="B273" s="8">
        <f t="shared" si="75"/>
        <v>63469.369999999952</v>
      </c>
      <c r="C273" s="8">
        <f t="shared" si="76"/>
        <v>264.45999999999998</v>
      </c>
      <c r="D273" s="8">
        <f t="shared" si="74"/>
        <v>259.64999999999998</v>
      </c>
      <c r="E273" s="8">
        <f t="shared" si="77"/>
        <v>524.11</v>
      </c>
    </row>
    <row r="274" spans="1:5">
      <c r="A274" s="6">
        <f t="shared" si="78"/>
        <v>264</v>
      </c>
      <c r="B274" s="8">
        <f t="shared" si="75"/>
        <v>63209.71999999995</v>
      </c>
      <c r="C274" s="8">
        <f t="shared" si="76"/>
        <v>263.37</v>
      </c>
      <c r="D274" s="8">
        <f t="shared" si="74"/>
        <v>260.74</v>
      </c>
      <c r="E274" s="8">
        <f t="shared" si="77"/>
        <v>524.11</v>
      </c>
    </row>
    <row r="275" spans="1:5">
      <c r="A275" s="6">
        <f t="shared" si="78"/>
        <v>265</v>
      </c>
      <c r="B275" s="8">
        <f t="shared" si="75"/>
        <v>62948.979999999952</v>
      </c>
      <c r="C275" s="8">
        <f t="shared" si="76"/>
        <v>262.29000000000002</v>
      </c>
      <c r="D275" s="8">
        <f t="shared" si="74"/>
        <v>261.82</v>
      </c>
      <c r="E275" s="8">
        <f t="shared" si="77"/>
        <v>524.11</v>
      </c>
    </row>
    <row r="276" spans="1:5">
      <c r="A276" s="6">
        <f t="shared" si="78"/>
        <v>266</v>
      </c>
      <c r="B276" s="8">
        <f t="shared" si="75"/>
        <v>62687.159999999953</v>
      </c>
      <c r="C276" s="8">
        <f t="shared" si="76"/>
        <v>261.2</v>
      </c>
      <c r="D276" s="8">
        <f t="shared" si="74"/>
        <v>262.91000000000003</v>
      </c>
      <c r="E276" s="8">
        <f t="shared" si="77"/>
        <v>524.11</v>
      </c>
    </row>
    <row r="277" spans="1:5">
      <c r="A277" s="6">
        <f t="shared" si="78"/>
        <v>267</v>
      </c>
      <c r="B277" s="8">
        <f t="shared" si="75"/>
        <v>62424.249999999949</v>
      </c>
      <c r="C277" s="8">
        <f t="shared" si="76"/>
        <v>260.10000000000002</v>
      </c>
      <c r="D277" s="8">
        <f t="shared" si="74"/>
        <v>264.01</v>
      </c>
      <c r="E277" s="8">
        <f t="shared" si="77"/>
        <v>524.11</v>
      </c>
    </row>
    <row r="278" spans="1:5">
      <c r="A278" s="6">
        <f t="shared" si="78"/>
        <v>268</v>
      </c>
      <c r="B278" s="8">
        <f t="shared" si="75"/>
        <v>62160.239999999947</v>
      </c>
      <c r="C278" s="8">
        <f t="shared" si="76"/>
        <v>259</v>
      </c>
      <c r="D278" s="8">
        <f t="shared" si="74"/>
        <v>265.11</v>
      </c>
      <c r="E278" s="8">
        <f t="shared" si="77"/>
        <v>524.11</v>
      </c>
    </row>
    <row r="279" spans="1:5">
      <c r="A279" s="6">
        <f t="shared" si="78"/>
        <v>269</v>
      </c>
      <c r="B279" s="8">
        <f t="shared" si="75"/>
        <v>61895.129999999946</v>
      </c>
      <c r="C279" s="8">
        <f t="shared" si="76"/>
        <v>257.89999999999998</v>
      </c>
      <c r="D279" s="8">
        <f t="shared" si="74"/>
        <v>266.20999999999998</v>
      </c>
      <c r="E279" s="8">
        <f t="shared" si="77"/>
        <v>524.11</v>
      </c>
    </row>
    <row r="280" spans="1:5">
      <c r="A280" s="6">
        <f t="shared" si="78"/>
        <v>270</v>
      </c>
      <c r="B280" s="8">
        <f t="shared" si="75"/>
        <v>61628.919999999947</v>
      </c>
      <c r="C280" s="8">
        <f t="shared" si="76"/>
        <v>256.79000000000002</v>
      </c>
      <c r="D280" s="8">
        <f t="shared" si="74"/>
        <v>267.32</v>
      </c>
      <c r="E280" s="8">
        <f t="shared" si="77"/>
        <v>524.11</v>
      </c>
    </row>
    <row r="281" spans="1:5">
      <c r="A281" s="6">
        <f t="shared" si="78"/>
        <v>271</v>
      </c>
      <c r="B281" s="8">
        <f t="shared" si="75"/>
        <v>61361.599999999948</v>
      </c>
      <c r="C281" s="8">
        <f t="shared" si="76"/>
        <v>255.67</v>
      </c>
      <c r="D281" s="8">
        <f t="shared" si="74"/>
        <v>268.44</v>
      </c>
      <c r="E281" s="8">
        <f t="shared" si="77"/>
        <v>524.11</v>
      </c>
    </row>
    <row r="282" spans="1:5">
      <c r="A282" s="6">
        <f t="shared" si="78"/>
        <v>272</v>
      </c>
      <c r="B282" s="8">
        <f t="shared" si="75"/>
        <v>61093.159999999945</v>
      </c>
      <c r="C282" s="8">
        <f t="shared" si="76"/>
        <v>254.55</v>
      </c>
      <c r="D282" s="8">
        <f t="shared" si="74"/>
        <v>269.56</v>
      </c>
      <c r="E282" s="8">
        <f t="shared" si="77"/>
        <v>524.11</v>
      </c>
    </row>
    <row r="283" spans="1:5">
      <c r="A283" s="6">
        <f t="shared" si="78"/>
        <v>273</v>
      </c>
      <c r="B283" s="8">
        <f t="shared" si="75"/>
        <v>60823.599999999948</v>
      </c>
      <c r="C283" s="8">
        <f t="shared" si="76"/>
        <v>253.43</v>
      </c>
      <c r="D283" s="8">
        <f t="shared" ref="D283:D298" si="79">IF(A283="","",ROUND(E283-C283,2))</f>
        <v>270.68</v>
      </c>
      <c r="E283" s="8">
        <f t="shared" si="77"/>
        <v>524.11</v>
      </c>
    </row>
    <row r="284" spans="1:5">
      <c r="A284" s="6">
        <f t="shared" si="78"/>
        <v>274</v>
      </c>
      <c r="B284" s="8">
        <f t="shared" ref="B284:B299" si="80">IF(A284="","",IF(AND(B283-D283=0,E283=0),"",B283-D283))</f>
        <v>60552.919999999947</v>
      </c>
      <c r="C284" s="8">
        <f t="shared" si="76"/>
        <v>252.3</v>
      </c>
      <c r="D284" s="8">
        <f t="shared" si="79"/>
        <v>271.81</v>
      </c>
      <c r="E284" s="8">
        <f t="shared" si="77"/>
        <v>524.11</v>
      </c>
    </row>
    <row r="285" spans="1:5">
      <c r="A285" s="6">
        <f t="shared" si="78"/>
        <v>275</v>
      </c>
      <c r="B285" s="8">
        <f t="shared" si="80"/>
        <v>60281.10999999995</v>
      </c>
      <c r="C285" s="8">
        <f t="shared" ref="C285:C300" si="81">IF(A285="","",ROUND(B285*$D$5/12,2))</f>
        <v>251.17</v>
      </c>
      <c r="D285" s="8">
        <f t="shared" si="79"/>
        <v>272.94</v>
      </c>
      <c r="E285" s="8">
        <f t="shared" ref="E285:E300" si="82">IF(A285="","",IF(B285+C285&gt;$D$8,$D$8,B285+C285))</f>
        <v>524.11</v>
      </c>
    </row>
    <row r="286" spans="1:5">
      <c r="A286" s="6">
        <f t="shared" ref="A286:A301" si="83">IF(OR(AND(E285&lt;$D$8,E284&lt;$D$8),E285="",E285=0),"",A285+1)</f>
        <v>276</v>
      </c>
      <c r="B286" s="8">
        <f t="shared" si="80"/>
        <v>60008.169999999947</v>
      </c>
      <c r="C286" s="8">
        <f t="shared" si="81"/>
        <v>250.03</v>
      </c>
      <c r="D286" s="8">
        <f t="shared" si="79"/>
        <v>274.08</v>
      </c>
      <c r="E286" s="8">
        <f t="shared" si="82"/>
        <v>524.11</v>
      </c>
    </row>
    <row r="287" spans="1:5">
      <c r="A287" s="6">
        <f t="shared" si="83"/>
        <v>277</v>
      </c>
      <c r="B287" s="8">
        <f t="shared" si="80"/>
        <v>59734.089999999946</v>
      </c>
      <c r="C287" s="8">
        <f t="shared" si="81"/>
        <v>248.89</v>
      </c>
      <c r="D287" s="8">
        <f t="shared" si="79"/>
        <v>275.22000000000003</v>
      </c>
      <c r="E287" s="8">
        <f t="shared" si="82"/>
        <v>524.11</v>
      </c>
    </row>
    <row r="288" spans="1:5">
      <c r="A288" s="6">
        <f t="shared" si="83"/>
        <v>278</v>
      </c>
      <c r="B288" s="8">
        <f t="shared" si="80"/>
        <v>59458.869999999944</v>
      </c>
      <c r="C288" s="8">
        <f t="shared" si="81"/>
        <v>247.75</v>
      </c>
      <c r="D288" s="8">
        <f t="shared" si="79"/>
        <v>276.36</v>
      </c>
      <c r="E288" s="8">
        <f t="shared" si="82"/>
        <v>524.11</v>
      </c>
    </row>
    <row r="289" spans="1:5">
      <c r="A289" s="6">
        <f t="shared" si="83"/>
        <v>279</v>
      </c>
      <c r="B289" s="8">
        <f t="shared" si="80"/>
        <v>59182.509999999944</v>
      </c>
      <c r="C289" s="8">
        <f t="shared" si="81"/>
        <v>246.59</v>
      </c>
      <c r="D289" s="8">
        <f t="shared" si="79"/>
        <v>277.52</v>
      </c>
      <c r="E289" s="8">
        <f t="shared" si="82"/>
        <v>524.11</v>
      </c>
    </row>
    <row r="290" spans="1:5">
      <c r="A290" s="6">
        <f t="shared" si="83"/>
        <v>280</v>
      </c>
      <c r="B290" s="8">
        <f t="shared" si="80"/>
        <v>58904.989999999947</v>
      </c>
      <c r="C290" s="8">
        <f t="shared" si="81"/>
        <v>245.44</v>
      </c>
      <c r="D290" s="8">
        <f t="shared" si="79"/>
        <v>278.67</v>
      </c>
      <c r="E290" s="8">
        <f t="shared" si="82"/>
        <v>524.11</v>
      </c>
    </row>
    <row r="291" spans="1:5">
      <c r="A291" s="6">
        <f t="shared" si="83"/>
        <v>281</v>
      </c>
      <c r="B291" s="8">
        <f t="shared" si="80"/>
        <v>58626.319999999949</v>
      </c>
      <c r="C291" s="8">
        <f t="shared" si="81"/>
        <v>244.28</v>
      </c>
      <c r="D291" s="8">
        <f t="shared" si="79"/>
        <v>279.83</v>
      </c>
      <c r="E291" s="8">
        <f t="shared" si="82"/>
        <v>524.11</v>
      </c>
    </row>
    <row r="292" spans="1:5">
      <c r="A292" s="6">
        <f t="shared" si="83"/>
        <v>282</v>
      </c>
      <c r="B292" s="8">
        <f t="shared" si="80"/>
        <v>58346.489999999947</v>
      </c>
      <c r="C292" s="8">
        <f t="shared" si="81"/>
        <v>243.11</v>
      </c>
      <c r="D292" s="8">
        <f t="shared" si="79"/>
        <v>281</v>
      </c>
      <c r="E292" s="8">
        <f t="shared" si="82"/>
        <v>524.11</v>
      </c>
    </row>
    <row r="293" spans="1:5">
      <c r="A293" s="6">
        <f t="shared" si="83"/>
        <v>283</v>
      </c>
      <c r="B293" s="8">
        <f t="shared" si="80"/>
        <v>58065.489999999947</v>
      </c>
      <c r="C293" s="8">
        <f t="shared" si="81"/>
        <v>241.94</v>
      </c>
      <c r="D293" s="8">
        <f t="shared" si="79"/>
        <v>282.17</v>
      </c>
      <c r="E293" s="8">
        <f t="shared" si="82"/>
        <v>524.11</v>
      </c>
    </row>
    <row r="294" spans="1:5">
      <c r="A294" s="6">
        <f t="shared" si="83"/>
        <v>284</v>
      </c>
      <c r="B294" s="8">
        <f t="shared" si="80"/>
        <v>57783.319999999949</v>
      </c>
      <c r="C294" s="8">
        <f t="shared" si="81"/>
        <v>240.76</v>
      </c>
      <c r="D294" s="8">
        <f t="shared" si="79"/>
        <v>283.35000000000002</v>
      </c>
      <c r="E294" s="8">
        <f t="shared" si="82"/>
        <v>524.11</v>
      </c>
    </row>
    <row r="295" spans="1:5">
      <c r="A295" s="6">
        <f t="shared" si="83"/>
        <v>285</v>
      </c>
      <c r="B295" s="8">
        <f t="shared" si="80"/>
        <v>57499.96999999995</v>
      </c>
      <c r="C295" s="8">
        <f t="shared" si="81"/>
        <v>239.58</v>
      </c>
      <c r="D295" s="8">
        <f t="shared" si="79"/>
        <v>284.52999999999997</v>
      </c>
      <c r="E295" s="8">
        <f t="shared" si="82"/>
        <v>524.11</v>
      </c>
    </row>
    <row r="296" spans="1:5">
      <c r="A296" s="6">
        <f t="shared" si="83"/>
        <v>286</v>
      </c>
      <c r="B296" s="8">
        <f t="shared" si="80"/>
        <v>57215.439999999951</v>
      </c>
      <c r="C296" s="8">
        <f t="shared" si="81"/>
        <v>238.4</v>
      </c>
      <c r="D296" s="8">
        <f t="shared" si="79"/>
        <v>285.70999999999998</v>
      </c>
      <c r="E296" s="8">
        <f t="shared" si="82"/>
        <v>524.11</v>
      </c>
    </row>
    <row r="297" spans="1:5">
      <c r="A297" s="6">
        <f t="shared" si="83"/>
        <v>287</v>
      </c>
      <c r="B297" s="8">
        <f t="shared" si="80"/>
        <v>56929.729999999952</v>
      </c>
      <c r="C297" s="8">
        <f t="shared" si="81"/>
        <v>237.21</v>
      </c>
      <c r="D297" s="8">
        <f t="shared" si="79"/>
        <v>286.89999999999998</v>
      </c>
      <c r="E297" s="8">
        <f t="shared" si="82"/>
        <v>524.11</v>
      </c>
    </row>
    <row r="298" spans="1:5">
      <c r="A298" s="6">
        <f t="shared" si="83"/>
        <v>288</v>
      </c>
      <c r="B298" s="8">
        <f t="shared" si="80"/>
        <v>56642.829999999951</v>
      </c>
      <c r="C298" s="8">
        <f t="shared" si="81"/>
        <v>236.01</v>
      </c>
      <c r="D298" s="8">
        <f t="shared" si="79"/>
        <v>288.10000000000002</v>
      </c>
      <c r="E298" s="8">
        <f t="shared" si="82"/>
        <v>524.11</v>
      </c>
    </row>
    <row r="299" spans="1:5">
      <c r="A299" s="6">
        <f t="shared" si="83"/>
        <v>289</v>
      </c>
      <c r="B299" s="8">
        <f t="shared" si="80"/>
        <v>56354.729999999952</v>
      </c>
      <c r="C299" s="8">
        <f t="shared" si="81"/>
        <v>234.81</v>
      </c>
      <c r="D299" s="8">
        <f t="shared" ref="D299:D314" si="84">IF(A299="","",ROUND(E299-C299,2))</f>
        <v>289.3</v>
      </c>
      <c r="E299" s="8">
        <f t="shared" si="82"/>
        <v>524.11</v>
      </c>
    </row>
    <row r="300" spans="1:5">
      <c r="A300" s="6">
        <f t="shared" si="83"/>
        <v>290</v>
      </c>
      <c r="B300" s="8">
        <f t="shared" ref="B300:B315" si="85">IF(A300="","",IF(AND(B299-D299=0,E299=0),"",B299-D299))</f>
        <v>56065.429999999949</v>
      </c>
      <c r="C300" s="8">
        <f t="shared" si="81"/>
        <v>233.61</v>
      </c>
      <c r="D300" s="8">
        <f t="shared" si="84"/>
        <v>290.5</v>
      </c>
      <c r="E300" s="8">
        <f t="shared" si="82"/>
        <v>524.11</v>
      </c>
    </row>
    <row r="301" spans="1:5">
      <c r="A301" s="6">
        <f t="shared" si="83"/>
        <v>291</v>
      </c>
      <c r="B301" s="8">
        <f t="shared" si="85"/>
        <v>55774.929999999949</v>
      </c>
      <c r="C301" s="8">
        <f t="shared" ref="C301:C316" si="86">IF(A301="","",ROUND(B301*$D$5/12,2))</f>
        <v>232.4</v>
      </c>
      <c r="D301" s="8">
        <f t="shared" si="84"/>
        <v>291.70999999999998</v>
      </c>
      <c r="E301" s="8">
        <f t="shared" ref="E301:E316" si="87">IF(A301="","",IF(B301+C301&gt;$D$8,$D$8,B301+C301))</f>
        <v>524.11</v>
      </c>
    </row>
    <row r="302" spans="1:5">
      <c r="A302" s="6">
        <f t="shared" ref="A302:A317" si="88">IF(OR(AND(E301&lt;$D$8,E300&lt;$D$8),E301="",E301=0),"",A301+1)</f>
        <v>292</v>
      </c>
      <c r="B302" s="8">
        <f t="shared" si="85"/>
        <v>55483.21999999995</v>
      </c>
      <c r="C302" s="8">
        <f t="shared" si="86"/>
        <v>231.18</v>
      </c>
      <c r="D302" s="8">
        <f t="shared" si="84"/>
        <v>292.93</v>
      </c>
      <c r="E302" s="8">
        <f t="shared" si="87"/>
        <v>524.11</v>
      </c>
    </row>
    <row r="303" spans="1:5">
      <c r="A303" s="6">
        <f t="shared" si="88"/>
        <v>293</v>
      </c>
      <c r="B303" s="8">
        <f t="shared" si="85"/>
        <v>55190.28999999995</v>
      </c>
      <c r="C303" s="8">
        <f t="shared" si="86"/>
        <v>229.96</v>
      </c>
      <c r="D303" s="8">
        <f t="shared" si="84"/>
        <v>294.14999999999998</v>
      </c>
      <c r="E303" s="8">
        <f t="shared" si="87"/>
        <v>524.11</v>
      </c>
    </row>
    <row r="304" spans="1:5">
      <c r="A304" s="6">
        <f t="shared" si="88"/>
        <v>294</v>
      </c>
      <c r="B304" s="8">
        <f t="shared" si="85"/>
        <v>54896.139999999948</v>
      </c>
      <c r="C304" s="8">
        <f t="shared" si="86"/>
        <v>228.73</v>
      </c>
      <c r="D304" s="8">
        <f t="shared" si="84"/>
        <v>295.38</v>
      </c>
      <c r="E304" s="8">
        <f t="shared" si="87"/>
        <v>524.11</v>
      </c>
    </row>
    <row r="305" spans="1:5">
      <c r="A305" s="6">
        <f t="shared" si="88"/>
        <v>295</v>
      </c>
      <c r="B305" s="8">
        <f t="shared" si="85"/>
        <v>54600.759999999951</v>
      </c>
      <c r="C305" s="8">
        <f t="shared" si="86"/>
        <v>227.5</v>
      </c>
      <c r="D305" s="8">
        <f t="shared" si="84"/>
        <v>296.61</v>
      </c>
      <c r="E305" s="8">
        <f t="shared" si="87"/>
        <v>524.11</v>
      </c>
    </row>
    <row r="306" spans="1:5">
      <c r="A306" s="6">
        <f t="shared" si="88"/>
        <v>296</v>
      </c>
      <c r="B306" s="8">
        <f t="shared" si="85"/>
        <v>54304.149999999951</v>
      </c>
      <c r="C306" s="8">
        <f t="shared" si="86"/>
        <v>226.27</v>
      </c>
      <c r="D306" s="8">
        <f t="shared" si="84"/>
        <v>297.83999999999997</v>
      </c>
      <c r="E306" s="8">
        <f t="shared" si="87"/>
        <v>524.11</v>
      </c>
    </row>
    <row r="307" spans="1:5">
      <c r="A307" s="6">
        <f t="shared" si="88"/>
        <v>297</v>
      </c>
      <c r="B307" s="8">
        <f t="shared" si="85"/>
        <v>54006.309999999954</v>
      </c>
      <c r="C307" s="8">
        <f t="shared" si="86"/>
        <v>225.03</v>
      </c>
      <c r="D307" s="8">
        <f t="shared" si="84"/>
        <v>299.08</v>
      </c>
      <c r="E307" s="8">
        <f t="shared" si="87"/>
        <v>524.11</v>
      </c>
    </row>
    <row r="308" spans="1:5">
      <c r="A308" s="6">
        <f t="shared" si="88"/>
        <v>298</v>
      </c>
      <c r="B308" s="8">
        <f t="shared" si="85"/>
        <v>53707.229999999952</v>
      </c>
      <c r="C308" s="8">
        <f t="shared" si="86"/>
        <v>223.78</v>
      </c>
      <c r="D308" s="8">
        <f t="shared" si="84"/>
        <v>300.33</v>
      </c>
      <c r="E308" s="8">
        <f t="shared" si="87"/>
        <v>524.11</v>
      </c>
    </row>
    <row r="309" spans="1:5">
      <c r="A309" s="6">
        <f t="shared" si="88"/>
        <v>299</v>
      </c>
      <c r="B309" s="8">
        <f t="shared" si="85"/>
        <v>53406.899999999951</v>
      </c>
      <c r="C309" s="8">
        <f t="shared" si="86"/>
        <v>222.53</v>
      </c>
      <c r="D309" s="8">
        <f t="shared" si="84"/>
        <v>301.58</v>
      </c>
      <c r="E309" s="8">
        <f t="shared" si="87"/>
        <v>524.11</v>
      </c>
    </row>
    <row r="310" spans="1:5">
      <c r="A310" s="6">
        <f t="shared" si="88"/>
        <v>300</v>
      </c>
      <c r="B310" s="8">
        <f t="shared" si="85"/>
        <v>53105.319999999949</v>
      </c>
      <c r="C310" s="8">
        <f t="shared" si="86"/>
        <v>221.27</v>
      </c>
      <c r="D310" s="8">
        <f t="shared" si="84"/>
        <v>302.83999999999997</v>
      </c>
      <c r="E310" s="8">
        <f t="shared" si="87"/>
        <v>524.11</v>
      </c>
    </row>
    <row r="311" spans="1:5">
      <c r="A311" s="6">
        <f t="shared" si="88"/>
        <v>301</v>
      </c>
      <c r="B311" s="8">
        <f t="shared" si="85"/>
        <v>52802.479999999952</v>
      </c>
      <c r="C311" s="8">
        <f t="shared" si="86"/>
        <v>220.01</v>
      </c>
      <c r="D311" s="8">
        <f t="shared" si="84"/>
        <v>304.10000000000002</v>
      </c>
      <c r="E311" s="8">
        <f t="shared" si="87"/>
        <v>524.11</v>
      </c>
    </row>
    <row r="312" spans="1:5">
      <c r="A312" s="6">
        <f t="shared" si="88"/>
        <v>302</v>
      </c>
      <c r="B312" s="8">
        <f t="shared" si="85"/>
        <v>52498.379999999954</v>
      </c>
      <c r="C312" s="8">
        <f t="shared" si="86"/>
        <v>218.74</v>
      </c>
      <c r="D312" s="8">
        <f t="shared" si="84"/>
        <v>305.37</v>
      </c>
      <c r="E312" s="8">
        <f t="shared" si="87"/>
        <v>524.11</v>
      </c>
    </row>
    <row r="313" spans="1:5">
      <c r="A313" s="6">
        <f t="shared" si="88"/>
        <v>303</v>
      </c>
      <c r="B313" s="8">
        <f t="shared" si="85"/>
        <v>52193.009999999951</v>
      </c>
      <c r="C313" s="8">
        <f t="shared" si="86"/>
        <v>217.47</v>
      </c>
      <c r="D313" s="8">
        <f t="shared" si="84"/>
        <v>306.64</v>
      </c>
      <c r="E313" s="8">
        <f t="shared" si="87"/>
        <v>524.11</v>
      </c>
    </row>
    <row r="314" spans="1:5">
      <c r="A314" s="6">
        <f t="shared" si="88"/>
        <v>304</v>
      </c>
      <c r="B314" s="8">
        <f t="shared" si="85"/>
        <v>51886.369999999952</v>
      </c>
      <c r="C314" s="8">
        <f t="shared" si="86"/>
        <v>216.19</v>
      </c>
      <c r="D314" s="8">
        <f t="shared" si="84"/>
        <v>307.92</v>
      </c>
      <c r="E314" s="8">
        <f t="shared" si="87"/>
        <v>524.11</v>
      </c>
    </row>
    <row r="315" spans="1:5">
      <c r="A315" s="6">
        <f t="shared" si="88"/>
        <v>305</v>
      </c>
      <c r="B315" s="8">
        <f t="shared" si="85"/>
        <v>51578.449999999953</v>
      </c>
      <c r="C315" s="8">
        <f t="shared" si="86"/>
        <v>214.91</v>
      </c>
      <c r="D315" s="8">
        <f t="shared" ref="D315:D330" si="89">IF(A315="","",ROUND(E315-C315,2))</f>
        <v>309.2</v>
      </c>
      <c r="E315" s="8">
        <f t="shared" si="87"/>
        <v>524.11</v>
      </c>
    </row>
    <row r="316" spans="1:5">
      <c r="A316" s="6">
        <f t="shared" si="88"/>
        <v>306</v>
      </c>
      <c r="B316" s="8">
        <f t="shared" ref="B316:B331" si="90">IF(A316="","",IF(AND(B315-D315=0,E315=0),"",B315-D315))</f>
        <v>51269.249999999956</v>
      </c>
      <c r="C316" s="8">
        <f t="shared" si="86"/>
        <v>213.62</v>
      </c>
      <c r="D316" s="8">
        <f t="shared" si="89"/>
        <v>310.49</v>
      </c>
      <c r="E316" s="8">
        <f t="shared" si="87"/>
        <v>524.11</v>
      </c>
    </row>
    <row r="317" spans="1:5">
      <c r="A317" s="6">
        <f t="shared" si="88"/>
        <v>307</v>
      </c>
      <c r="B317" s="8">
        <f t="shared" si="90"/>
        <v>50958.759999999958</v>
      </c>
      <c r="C317" s="8">
        <f t="shared" ref="C317:C332" si="91">IF(A317="","",ROUND(B317*$D$5/12,2))</f>
        <v>212.33</v>
      </c>
      <c r="D317" s="8">
        <f t="shared" si="89"/>
        <v>311.77999999999997</v>
      </c>
      <c r="E317" s="8">
        <f t="shared" ref="E317:E332" si="92">IF(A317="","",IF(B317+C317&gt;$D$8,$D$8,B317+C317))</f>
        <v>524.11</v>
      </c>
    </row>
    <row r="318" spans="1:5">
      <c r="A318" s="6">
        <f t="shared" ref="A318:A333" si="93">IF(OR(AND(E317&lt;$D$8,E316&lt;$D$8),E317="",E317=0),"",A317+1)</f>
        <v>308</v>
      </c>
      <c r="B318" s="8">
        <f t="shared" si="90"/>
        <v>50646.97999999996</v>
      </c>
      <c r="C318" s="8">
        <f t="shared" si="91"/>
        <v>211.03</v>
      </c>
      <c r="D318" s="8">
        <f t="shared" si="89"/>
        <v>313.08</v>
      </c>
      <c r="E318" s="8">
        <f t="shared" si="92"/>
        <v>524.11</v>
      </c>
    </row>
    <row r="319" spans="1:5">
      <c r="A319" s="6">
        <f t="shared" si="93"/>
        <v>309</v>
      </c>
      <c r="B319" s="8">
        <f t="shared" si="90"/>
        <v>50333.899999999958</v>
      </c>
      <c r="C319" s="8">
        <f t="shared" si="91"/>
        <v>209.72</v>
      </c>
      <c r="D319" s="8">
        <f t="shared" si="89"/>
        <v>314.39</v>
      </c>
      <c r="E319" s="8">
        <f t="shared" si="92"/>
        <v>524.11</v>
      </c>
    </row>
    <row r="320" spans="1:5">
      <c r="A320" s="6">
        <f t="shared" si="93"/>
        <v>310</v>
      </c>
      <c r="B320" s="8">
        <f t="shared" si="90"/>
        <v>50019.509999999958</v>
      </c>
      <c r="C320" s="8">
        <f t="shared" si="91"/>
        <v>208.41</v>
      </c>
      <c r="D320" s="8">
        <f t="shared" si="89"/>
        <v>315.7</v>
      </c>
      <c r="E320" s="8">
        <f t="shared" si="92"/>
        <v>524.11</v>
      </c>
    </row>
    <row r="321" spans="1:5">
      <c r="A321" s="6">
        <f t="shared" si="93"/>
        <v>311</v>
      </c>
      <c r="B321" s="8">
        <f t="shared" si="90"/>
        <v>49703.809999999961</v>
      </c>
      <c r="C321" s="8">
        <f t="shared" si="91"/>
        <v>207.1</v>
      </c>
      <c r="D321" s="8">
        <f t="shared" si="89"/>
        <v>317.01</v>
      </c>
      <c r="E321" s="8">
        <f t="shared" si="92"/>
        <v>524.11</v>
      </c>
    </row>
    <row r="322" spans="1:5">
      <c r="A322" s="6">
        <f t="shared" si="93"/>
        <v>312</v>
      </c>
      <c r="B322" s="8">
        <f t="shared" si="90"/>
        <v>49386.799999999959</v>
      </c>
      <c r="C322" s="8">
        <f t="shared" si="91"/>
        <v>205.78</v>
      </c>
      <c r="D322" s="8">
        <f t="shared" si="89"/>
        <v>318.33</v>
      </c>
      <c r="E322" s="8">
        <f t="shared" si="92"/>
        <v>524.11</v>
      </c>
    </row>
    <row r="323" spans="1:5">
      <c r="A323" s="6">
        <f t="shared" si="93"/>
        <v>313</v>
      </c>
      <c r="B323" s="8">
        <f t="shared" si="90"/>
        <v>49068.469999999958</v>
      </c>
      <c r="C323" s="8">
        <f t="shared" si="91"/>
        <v>204.45</v>
      </c>
      <c r="D323" s="8">
        <f t="shared" si="89"/>
        <v>319.66000000000003</v>
      </c>
      <c r="E323" s="8">
        <f t="shared" si="92"/>
        <v>524.11</v>
      </c>
    </row>
    <row r="324" spans="1:5">
      <c r="A324" s="6">
        <f t="shared" si="93"/>
        <v>314</v>
      </c>
      <c r="B324" s="8">
        <f t="shared" si="90"/>
        <v>48748.809999999954</v>
      </c>
      <c r="C324" s="8">
        <f t="shared" si="91"/>
        <v>203.12</v>
      </c>
      <c r="D324" s="8">
        <f t="shared" si="89"/>
        <v>320.99</v>
      </c>
      <c r="E324" s="8">
        <f t="shared" si="92"/>
        <v>524.11</v>
      </c>
    </row>
    <row r="325" spans="1:5">
      <c r="A325" s="6">
        <f t="shared" si="93"/>
        <v>315</v>
      </c>
      <c r="B325" s="8">
        <f t="shared" si="90"/>
        <v>48427.819999999956</v>
      </c>
      <c r="C325" s="8">
        <f t="shared" si="91"/>
        <v>201.78</v>
      </c>
      <c r="D325" s="8">
        <f t="shared" si="89"/>
        <v>322.33</v>
      </c>
      <c r="E325" s="8">
        <f t="shared" si="92"/>
        <v>524.11</v>
      </c>
    </row>
    <row r="326" spans="1:5">
      <c r="A326" s="6">
        <f t="shared" si="93"/>
        <v>316</v>
      </c>
      <c r="B326" s="8">
        <f t="shared" si="90"/>
        <v>48105.489999999954</v>
      </c>
      <c r="C326" s="8">
        <f t="shared" si="91"/>
        <v>200.44</v>
      </c>
      <c r="D326" s="8">
        <f t="shared" si="89"/>
        <v>323.67</v>
      </c>
      <c r="E326" s="8">
        <f t="shared" si="92"/>
        <v>524.11</v>
      </c>
    </row>
    <row r="327" spans="1:5">
      <c r="A327" s="6">
        <f t="shared" si="93"/>
        <v>317</v>
      </c>
      <c r="B327" s="8">
        <f t="shared" si="90"/>
        <v>47781.819999999956</v>
      </c>
      <c r="C327" s="8">
        <f t="shared" si="91"/>
        <v>199.09</v>
      </c>
      <c r="D327" s="8">
        <f t="shared" si="89"/>
        <v>325.02</v>
      </c>
      <c r="E327" s="8">
        <f t="shared" si="92"/>
        <v>524.11</v>
      </c>
    </row>
    <row r="328" spans="1:5">
      <c r="A328" s="6">
        <f t="shared" si="93"/>
        <v>318</v>
      </c>
      <c r="B328" s="8">
        <f t="shared" si="90"/>
        <v>47456.799999999959</v>
      </c>
      <c r="C328" s="8">
        <f t="shared" si="91"/>
        <v>197.74</v>
      </c>
      <c r="D328" s="8">
        <f t="shared" si="89"/>
        <v>326.37</v>
      </c>
      <c r="E328" s="8">
        <f t="shared" si="92"/>
        <v>524.11</v>
      </c>
    </row>
    <row r="329" spans="1:5">
      <c r="A329" s="6">
        <f t="shared" si="93"/>
        <v>319</v>
      </c>
      <c r="B329" s="8">
        <f t="shared" si="90"/>
        <v>47130.429999999957</v>
      </c>
      <c r="C329" s="8">
        <f t="shared" si="91"/>
        <v>196.38</v>
      </c>
      <c r="D329" s="8">
        <f t="shared" si="89"/>
        <v>327.73</v>
      </c>
      <c r="E329" s="8">
        <f t="shared" si="92"/>
        <v>524.11</v>
      </c>
    </row>
    <row r="330" spans="1:5">
      <c r="A330" s="6">
        <f t="shared" si="93"/>
        <v>320</v>
      </c>
      <c r="B330" s="8">
        <f t="shared" si="90"/>
        <v>46802.699999999953</v>
      </c>
      <c r="C330" s="8">
        <f t="shared" si="91"/>
        <v>195.01</v>
      </c>
      <c r="D330" s="8">
        <f t="shared" si="89"/>
        <v>329.1</v>
      </c>
      <c r="E330" s="8">
        <f t="shared" si="92"/>
        <v>524.11</v>
      </c>
    </row>
    <row r="331" spans="1:5">
      <c r="A331" s="6">
        <f t="shared" si="93"/>
        <v>321</v>
      </c>
      <c r="B331" s="8">
        <f t="shared" si="90"/>
        <v>46473.599999999955</v>
      </c>
      <c r="C331" s="8">
        <f t="shared" si="91"/>
        <v>193.64</v>
      </c>
      <c r="D331" s="8">
        <f t="shared" ref="D331:D346" si="94">IF(A331="","",ROUND(E331-C331,2))</f>
        <v>330.47</v>
      </c>
      <c r="E331" s="8">
        <f t="shared" si="92"/>
        <v>524.11</v>
      </c>
    </row>
    <row r="332" spans="1:5">
      <c r="A332" s="6">
        <f t="shared" si="93"/>
        <v>322</v>
      </c>
      <c r="B332" s="8">
        <f t="shared" ref="B332:B347" si="95">IF(A332="","",IF(AND(B331-D331=0,E331=0),"",B331-D331))</f>
        <v>46143.129999999954</v>
      </c>
      <c r="C332" s="8">
        <f t="shared" si="91"/>
        <v>192.26</v>
      </c>
      <c r="D332" s="8">
        <f t="shared" si="94"/>
        <v>331.85</v>
      </c>
      <c r="E332" s="8">
        <f t="shared" si="92"/>
        <v>524.11</v>
      </c>
    </row>
    <row r="333" spans="1:5">
      <c r="A333" s="6">
        <f t="shared" si="93"/>
        <v>323</v>
      </c>
      <c r="B333" s="8">
        <f t="shared" si="95"/>
        <v>45811.279999999955</v>
      </c>
      <c r="C333" s="8">
        <f t="shared" ref="C333:C348" si="96">IF(A333="","",ROUND(B333*$D$5/12,2))</f>
        <v>190.88</v>
      </c>
      <c r="D333" s="8">
        <f t="shared" si="94"/>
        <v>333.23</v>
      </c>
      <c r="E333" s="8">
        <f t="shared" ref="E333:E348" si="97">IF(A333="","",IF(B333+C333&gt;$D$8,$D$8,B333+C333))</f>
        <v>524.11</v>
      </c>
    </row>
    <row r="334" spans="1:5">
      <c r="A334" s="6">
        <f t="shared" ref="A334:A349" si="98">IF(OR(AND(E333&lt;$D$8,E332&lt;$D$8),E333="",E333=0),"",A333+1)</f>
        <v>324</v>
      </c>
      <c r="B334" s="8">
        <f t="shared" si="95"/>
        <v>45478.049999999952</v>
      </c>
      <c r="C334" s="8">
        <f t="shared" si="96"/>
        <v>189.49</v>
      </c>
      <c r="D334" s="8">
        <f t="shared" si="94"/>
        <v>334.62</v>
      </c>
      <c r="E334" s="8">
        <f t="shared" si="97"/>
        <v>524.11</v>
      </c>
    </row>
    <row r="335" spans="1:5">
      <c r="A335" s="6">
        <f t="shared" si="98"/>
        <v>325</v>
      </c>
      <c r="B335" s="8">
        <f t="shared" si="95"/>
        <v>45143.429999999949</v>
      </c>
      <c r="C335" s="8">
        <f t="shared" si="96"/>
        <v>188.1</v>
      </c>
      <c r="D335" s="8">
        <f t="shared" si="94"/>
        <v>336.01</v>
      </c>
      <c r="E335" s="8">
        <f t="shared" si="97"/>
        <v>524.11</v>
      </c>
    </row>
    <row r="336" spans="1:5">
      <c r="A336" s="6">
        <f t="shared" si="98"/>
        <v>326</v>
      </c>
      <c r="B336" s="8">
        <f t="shared" si="95"/>
        <v>44807.419999999947</v>
      </c>
      <c r="C336" s="8">
        <f t="shared" si="96"/>
        <v>186.7</v>
      </c>
      <c r="D336" s="8">
        <f t="shared" si="94"/>
        <v>337.41</v>
      </c>
      <c r="E336" s="8">
        <f t="shared" si="97"/>
        <v>524.11</v>
      </c>
    </row>
    <row r="337" spans="1:5">
      <c r="A337" s="6">
        <f t="shared" si="98"/>
        <v>327</v>
      </c>
      <c r="B337" s="8">
        <f t="shared" si="95"/>
        <v>44470.009999999944</v>
      </c>
      <c r="C337" s="8">
        <f t="shared" si="96"/>
        <v>185.29</v>
      </c>
      <c r="D337" s="8">
        <f t="shared" si="94"/>
        <v>338.82</v>
      </c>
      <c r="E337" s="8">
        <f t="shared" si="97"/>
        <v>524.11</v>
      </c>
    </row>
    <row r="338" spans="1:5">
      <c r="A338" s="6">
        <f t="shared" si="98"/>
        <v>328</v>
      </c>
      <c r="B338" s="8">
        <f t="shared" si="95"/>
        <v>44131.189999999944</v>
      </c>
      <c r="C338" s="8">
        <f t="shared" si="96"/>
        <v>183.88</v>
      </c>
      <c r="D338" s="8">
        <f t="shared" si="94"/>
        <v>340.23</v>
      </c>
      <c r="E338" s="8">
        <f t="shared" si="97"/>
        <v>524.11</v>
      </c>
    </row>
    <row r="339" spans="1:5">
      <c r="A339" s="6">
        <f t="shared" si="98"/>
        <v>329</v>
      </c>
      <c r="B339" s="8">
        <f t="shared" si="95"/>
        <v>43790.959999999941</v>
      </c>
      <c r="C339" s="8">
        <f t="shared" si="96"/>
        <v>182.46</v>
      </c>
      <c r="D339" s="8">
        <f t="shared" si="94"/>
        <v>341.65</v>
      </c>
      <c r="E339" s="8">
        <f t="shared" si="97"/>
        <v>524.11</v>
      </c>
    </row>
    <row r="340" spans="1:5">
      <c r="A340" s="6">
        <f t="shared" si="98"/>
        <v>330</v>
      </c>
      <c r="B340" s="8">
        <f t="shared" si="95"/>
        <v>43449.309999999939</v>
      </c>
      <c r="C340" s="8">
        <f t="shared" si="96"/>
        <v>181.04</v>
      </c>
      <c r="D340" s="8">
        <f t="shared" si="94"/>
        <v>343.07</v>
      </c>
      <c r="E340" s="8">
        <f t="shared" si="97"/>
        <v>524.11</v>
      </c>
    </row>
    <row r="341" spans="1:5">
      <c r="A341" s="6">
        <f t="shared" si="98"/>
        <v>331</v>
      </c>
      <c r="B341" s="8">
        <f t="shared" si="95"/>
        <v>43106.23999999994</v>
      </c>
      <c r="C341" s="8">
        <f t="shared" si="96"/>
        <v>179.61</v>
      </c>
      <c r="D341" s="8">
        <f t="shared" si="94"/>
        <v>344.5</v>
      </c>
      <c r="E341" s="8">
        <f t="shared" si="97"/>
        <v>524.11</v>
      </c>
    </row>
    <row r="342" spans="1:5">
      <c r="A342" s="6">
        <f t="shared" si="98"/>
        <v>332</v>
      </c>
      <c r="B342" s="8">
        <f t="shared" si="95"/>
        <v>42761.73999999994</v>
      </c>
      <c r="C342" s="8">
        <f t="shared" si="96"/>
        <v>178.17</v>
      </c>
      <c r="D342" s="8">
        <f t="shared" si="94"/>
        <v>345.94</v>
      </c>
      <c r="E342" s="8">
        <f t="shared" si="97"/>
        <v>524.11</v>
      </c>
    </row>
    <row r="343" spans="1:5">
      <c r="A343" s="6">
        <f t="shared" si="98"/>
        <v>333</v>
      </c>
      <c r="B343" s="8">
        <f t="shared" si="95"/>
        <v>42415.799999999937</v>
      </c>
      <c r="C343" s="8">
        <f t="shared" si="96"/>
        <v>176.73</v>
      </c>
      <c r="D343" s="8">
        <f t="shared" si="94"/>
        <v>347.38</v>
      </c>
      <c r="E343" s="8">
        <f t="shared" si="97"/>
        <v>524.11</v>
      </c>
    </row>
    <row r="344" spans="1:5">
      <c r="A344" s="6">
        <f t="shared" si="98"/>
        <v>334</v>
      </c>
      <c r="B344" s="8">
        <f t="shared" si="95"/>
        <v>42068.41999999994</v>
      </c>
      <c r="C344" s="8">
        <f t="shared" si="96"/>
        <v>175.29</v>
      </c>
      <c r="D344" s="8">
        <f t="shared" si="94"/>
        <v>348.82</v>
      </c>
      <c r="E344" s="8">
        <f t="shared" si="97"/>
        <v>524.11</v>
      </c>
    </row>
    <row r="345" spans="1:5">
      <c r="A345" s="6">
        <f t="shared" si="98"/>
        <v>335</v>
      </c>
      <c r="B345" s="8">
        <f t="shared" si="95"/>
        <v>41719.59999999994</v>
      </c>
      <c r="C345" s="8">
        <f t="shared" si="96"/>
        <v>173.83</v>
      </c>
      <c r="D345" s="8">
        <f t="shared" si="94"/>
        <v>350.28</v>
      </c>
      <c r="E345" s="8">
        <f t="shared" si="97"/>
        <v>524.11</v>
      </c>
    </row>
    <row r="346" spans="1:5">
      <c r="A346" s="6">
        <f t="shared" si="98"/>
        <v>336</v>
      </c>
      <c r="B346" s="8">
        <f t="shared" si="95"/>
        <v>41369.319999999942</v>
      </c>
      <c r="C346" s="8">
        <f t="shared" si="96"/>
        <v>172.37</v>
      </c>
      <c r="D346" s="8">
        <f t="shared" si="94"/>
        <v>351.74</v>
      </c>
      <c r="E346" s="8">
        <f t="shared" si="97"/>
        <v>524.11</v>
      </c>
    </row>
    <row r="347" spans="1:5">
      <c r="A347" s="6">
        <f t="shared" si="98"/>
        <v>337</v>
      </c>
      <c r="B347" s="8">
        <f t="shared" si="95"/>
        <v>41017.579999999944</v>
      </c>
      <c r="C347" s="8">
        <f t="shared" si="96"/>
        <v>170.91</v>
      </c>
      <c r="D347" s="8">
        <f t="shared" ref="D347:D362" si="99">IF(A347="","",ROUND(E347-C347,2))</f>
        <v>353.2</v>
      </c>
      <c r="E347" s="8">
        <f t="shared" si="97"/>
        <v>524.11</v>
      </c>
    </row>
    <row r="348" spans="1:5">
      <c r="A348" s="6">
        <f t="shared" si="98"/>
        <v>338</v>
      </c>
      <c r="B348" s="8">
        <f t="shared" ref="B348:B363" si="100">IF(A348="","",IF(AND(B347-D347=0,E347=0),"",B347-D347))</f>
        <v>40664.379999999946</v>
      </c>
      <c r="C348" s="8">
        <f t="shared" si="96"/>
        <v>169.43</v>
      </c>
      <c r="D348" s="8">
        <f t="shared" si="99"/>
        <v>354.68</v>
      </c>
      <c r="E348" s="8">
        <f t="shared" si="97"/>
        <v>524.11</v>
      </c>
    </row>
    <row r="349" spans="1:5">
      <c r="A349" s="6">
        <f t="shared" si="98"/>
        <v>339</v>
      </c>
      <c r="B349" s="8">
        <f t="shared" si="100"/>
        <v>40309.699999999946</v>
      </c>
      <c r="C349" s="8">
        <f t="shared" ref="C349:C364" si="101">IF(A349="","",ROUND(B349*$D$5/12,2))</f>
        <v>167.96</v>
      </c>
      <c r="D349" s="8">
        <f t="shared" si="99"/>
        <v>356.15</v>
      </c>
      <c r="E349" s="8">
        <f t="shared" ref="E349:E364" si="102">IF(A349="","",IF(B349+C349&gt;$D$8,$D$8,B349+C349))</f>
        <v>524.11</v>
      </c>
    </row>
    <row r="350" spans="1:5">
      <c r="A350" s="6">
        <f t="shared" ref="A350:A365" si="103">IF(OR(AND(E349&lt;$D$8,E348&lt;$D$8),E349="",E349=0),"",A349+1)</f>
        <v>340</v>
      </c>
      <c r="B350" s="8">
        <f t="shared" si="100"/>
        <v>39953.549999999945</v>
      </c>
      <c r="C350" s="8">
        <f t="shared" si="101"/>
        <v>166.47</v>
      </c>
      <c r="D350" s="8">
        <f t="shared" si="99"/>
        <v>357.64</v>
      </c>
      <c r="E350" s="8">
        <f t="shared" si="102"/>
        <v>524.11</v>
      </c>
    </row>
    <row r="351" spans="1:5">
      <c r="A351" s="6">
        <f t="shared" si="103"/>
        <v>341</v>
      </c>
      <c r="B351" s="8">
        <f t="shared" si="100"/>
        <v>39595.909999999945</v>
      </c>
      <c r="C351" s="8">
        <f t="shared" si="101"/>
        <v>164.98</v>
      </c>
      <c r="D351" s="8">
        <f t="shared" si="99"/>
        <v>359.13</v>
      </c>
      <c r="E351" s="8">
        <f t="shared" si="102"/>
        <v>524.11</v>
      </c>
    </row>
    <row r="352" spans="1:5">
      <c r="A352" s="6">
        <f t="shared" si="103"/>
        <v>342</v>
      </c>
      <c r="B352" s="8">
        <f t="shared" si="100"/>
        <v>39236.779999999948</v>
      </c>
      <c r="C352" s="8">
        <f t="shared" si="101"/>
        <v>163.49</v>
      </c>
      <c r="D352" s="8">
        <f t="shared" si="99"/>
        <v>360.62</v>
      </c>
      <c r="E352" s="8">
        <f t="shared" si="102"/>
        <v>524.11</v>
      </c>
    </row>
    <row r="353" spans="1:5">
      <c r="A353" s="6">
        <f t="shared" si="103"/>
        <v>343</v>
      </c>
      <c r="B353" s="8">
        <f t="shared" si="100"/>
        <v>38876.159999999945</v>
      </c>
      <c r="C353" s="8">
        <f t="shared" si="101"/>
        <v>161.97999999999999</v>
      </c>
      <c r="D353" s="8">
        <f t="shared" si="99"/>
        <v>362.13</v>
      </c>
      <c r="E353" s="8">
        <f t="shared" si="102"/>
        <v>524.11</v>
      </c>
    </row>
    <row r="354" spans="1:5">
      <c r="A354" s="6">
        <f t="shared" si="103"/>
        <v>344</v>
      </c>
      <c r="B354" s="8">
        <f t="shared" si="100"/>
        <v>38514.029999999948</v>
      </c>
      <c r="C354" s="8">
        <f t="shared" si="101"/>
        <v>160.47999999999999</v>
      </c>
      <c r="D354" s="8">
        <f t="shared" si="99"/>
        <v>363.63</v>
      </c>
      <c r="E354" s="8">
        <f t="shared" si="102"/>
        <v>524.11</v>
      </c>
    </row>
    <row r="355" spans="1:5">
      <c r="A355" s="6">
        <f t="shared" si="103"/>
        <v>345</v>
      </c>
      <c r="B355" s="8">
        <f t="shared" si="100"/>
        <v>38150.399999999951</v>
      </c>
      <c r="C355" s="8">
        <f t="shared" si="101"/>
        <v>158.96</v>
      </c>
      <c r="D355" s="8">
        <f t="shared" si="99"/>
        <v>365.15</v>
      </c>
      <c r="E355" s="8">
        <f t="shared" si="102"/>
        <v>524.11</v>
      </c>
    </row>
    <row r="356" spans="1:5">
      <c r="A356" s="6">
        <f t="shared" si="103"/>
        <v>346</v>
      </c>
      <c r="B356" s="8">
        <f t="shared" si="100"/>
        <v>37785.249999999949</v>
      </c>
      <c r="C356" s="8">
        <f t="shared" si="101"/>
        <v>157.44</v>
      </c>
      <c r="D356" s="8">
        <f t="shared" si="99"/>
        <v>366.67</v>
      </c>
      <c r="E356" s="8">
        <f t="shared" si="102"/>
        <v>524.11</v>
      </c>
    </row>
    <row r="357" spans="1:5">
      <c r="A357" s="6">
        <f t="shared" si="103"/>
        <v>347</v>
      </c>
      <c r="B357" s="8">
        <f t="shared" si="100"/>
        <v>37418.579999999951</v>
      </c>
      <c r="C357" s="8">
        <f t="shared" si="101"/>
        <v>155.91</v>
      </c>
      <c r="D357" s="8">
        <f t="shared" si="99"/>
        <v>368.2</v>
      </c>
      <c r="E357" s="8">
        <f t="shared" si="102"/>
        <v>524.11</v>
      </c>
    </row>
    <row r="358" spans="1:5">
      <c r="A358" s="6">
        <f t="shared" si="103"/>
        <v>348</v>
      </c>
      <c r="B358" s="8">
        <f t="shared" si="100"/>
        <v>37050.379999999954</v>
      </c>
      <c r="C358" s="8">
        <f t="shared" si="101"/>
        <v>154.38</v>
      </c>
      <c r="D358" s="8">
        <f t="shared" si="99"/>
        <v>369.73</v>
      </c>
      <c r="E358" s="8">
        <f t="shared" si="102"/>
        <v>524.11</v>
      </c>
    </row>
    <row r="359" spans="1:5">
      <c r="A359" s="6">
        <f t="shared" si="103"/>
        <v>349</v>
      </c>
      <c r="B359" s="8">
        <f t="shared" si="100"/>
        <v>36680.649999999951</v>
      </c>
      <c r="C359" s="8">
        <f t="shared" si="101"/>
        <v>152.84</v>
      </c>
      <c r="D359" s="8">
        <f t="shared" si="99"/>
        <v>371.27</v>
      </c>
      <c r="E359" s="8">
        <f t="shared" si="102"/>
        <v>524.11</v>
      </c>
    </row>
    <row r="360" spans="1:5">
      <c r="A360" s="6">
        <f t="shared" si="103"/>
        <v>350</v>
      </c>
      <c r="B360" s="8">
        <f t="shared" si="100"/>
        <v>36309.379999999954</v>
      </c>
      <c r="C360" s="8">
        <f t="shared" si="101"/>
        <v>151.29</v>
      </c>
      <c r="D360" s="8">
        <f t="shared" si="99"/>
        <v>372.82</v>
      </c>
      <c r="E360" s="8">
        <f t="shared" si="102"/>
        <v>524.11</v>
      </c>
    </row>
    <row r="361" spans="1:5">
      <c r="A361" s="6">
        <f t="shared" si="103"/>
        <v>351</v>
      </c>
      <c r="B361" s="8">
        <f t="shared" si="100"/>
        <v>35936.559999999954</v>
      </c>
      <c r="C361" s="8">
        <f t="shared" si="101"/>
        <v>149.74</v>
      </c>
      <c r="D361" s="8">
        <f t="shared" si="99"/>
        <v>374.37</v>
      </c>
      <c r="E361" s="8">
        <f t="shared" si="102"/>
        <v>524.11</v>
      </c>
    </row>
    <row r="362" spans="1:5">
      <c r="A362" s="6">
        <f t="shared" si="103"/>
        <v>352</v>
      </c>
      <c r="B362" s="8">
        <f t="shared" si="100"/>
        <v>35562.189999999951</v>
      </c>
      <c r="C362" s="8">
        <f t="shared" si="101"/>
        <v>148.18</v>
      </c>
      <c r="D362" s="8">
        <f t="shared" si="99"/>
        <v>375.93</v>
      </c>
      <c r="E362" s="8">
        <f t="shared" si="102"/>
        <v>524.11</v>
      </c>
    </row>
    <row r="363" spans="1:5">
      <c r="A363" s="6">
        <f t="shared" si="103"/>
        <v>353</v>
      </c>
      <c r="B363" s="8">
        <f t="shared" si="100"/>
        <v>35186.259999999951</v>
      </c>
      <c r="C363" s="8">
        <f t="shared" si="101"/>
        <v>146.61000000000001</v>
      </c>
      <c r="D363" s="8">
        <f t="shared" ref="D363:D378" si="104">IF(A363="","",ROUND(E363-C363,2))</f>
        <v>377.5</v>
      </c>
      <c r="E363" s="8">
        <f t="shared" si="102"/>
        <v>524.11</v>
      </c>
    </row>
    <row r="364" spans="1:5">
      <c r="A364" s="6">
        <f t="shared" si="103"/>
        <v>354</v>
      </c>
      <c r="B364" s="8">
        <f t="shared" ref="B364:B379" si="105">IF(A364="","",IF(AND(B363-D363=0,E363=0),"",B363-D363))</f>
        <v>34808.759999999951</v>
      </c>
      <c r="C364" s="8">
        <f t="shared" si="101"/>
        <v>145.04</v>
      </c>
      <c r="D364" s="8">
        <f t="shared" si="104"/>
        <v>379.07</v>
      </c>
      <c r="E364" s="8">
        <f t="shared" si="102"/>
        <v>524.11</v>
      </c>
    </row>
    <row r="365" spans="1:5">
      <c r="A365" s="6">
        <f t="shared" si="103"/>
        <v>355</v>
      </c>
      <c r="B365" s="8">
        <f t="shared" si="105"/>
        <v>34429.689999999951</v>
      </c>
      <c r="C365" s="8">
        <f t="shared" ref="C365:C380" si="106">IF(A365="","",ROUND(B365*$D$5/12,2))</f>
        <v>143.46</v>
      </c>
      <c r="D365" s="8">
        <f t="shared" si="104"/>
        <v>380.65</v>
      </c>
      <c r="E365" s="8">
        <f t="shared" ref="E365:E380" si="107">IF(A365="","",IF(B365+C365&gt;$D$8,$D$8,B365+C365))</f>
        <v>524.11</v>
      </c>
    </row>
    <row r="366" spans="1:5">
      <c r="A366" s="6">
        <f t="shared" ref="A366:A381" si="108">IF(OR(AND(E365&lt;$D$8,E364&lt;$D$8),E365="",E365=0),"",A365+1)</f>
        <v>356</v>
      </c>
      <c r="B366" s="8">
        <f t="shared" si="105"/>
        <v>34049.03999999995</v>
      </c>
      <c r="C366" s="8">
        <f t="shared" si="106"/>
        <v>141.87</v>
      </c>
      <c r="D366" s="8">
        <f t="shared" si="104"/>
        <v>382.24</v>
      </c>
      <c r="E366" s="8">
        <f t="shared" si="107"/>
        <v>524.11</v>
      </c>
    </row>
    <row r="367" spans="1:5">
      <c r="A367" s="6">
        <f t="shared" si="108"/>
        <v>357</v>
      </c>
      <c r="B367" s="8">
        <f t="shared" si="105"/>
        <v>33666.799999999952</v>
      </c>
      <c r="C367" s="8">
        <f t="shared" si="106"/>
        <v>140.28</v>
      </c>
      <c r="D367" s="8">
        <f t="shared" si="104"/>
        <v>383.83</v>
      </c>
      <c r="E367" s="8">
        <f t="shared" si="107"/>
        <v>524.11</v>
      </c>
    </row>
    <row r="368" spans="1:5">
      <c r="A368" s="6">
        <f t="shared" si="108"/>
        <v>358</v>
      </c>
      <c r="B368" s="8">
        <f t="shared" si="105"/>
        <v>33282.96999999995</v>
      </c>
      <c r="C368" s="8">
        <f t="shared" si="106"/>
        <v>138.68</v>
      </c>
      <c r="D368" s="8">
        <f t="shared" si="104"/>
        <v>385.43</v>
      </c>
      <c r="E368" s="8">
        <f t="shared" si="107"/>
        <v>524.11</v>
      </c>
    </row>
    <row r="369" spans="1:5">
      <c r="A369" s="6">
        <f t="shared" si="108"/>
        <v>359</v>
      </c>
      <c r="B369" s="8">
        <f t="shared" si="105"/>
        <v>32897.53999999995</v>
      </c>
      <c r="C369" s="8">
        <f t="shared" si="106"/>
        <v>137.07</v>
      </c>
      <c r="D369" s="8">
        <f t="shared" si="104"/>
        <v>387.04</v>
      </c>
      <c r="E369" s="8">
        <f t="shared" si="107"/>
        <v>524.11</v>
      </c>
    </row>
    <row r="370" spans="1:5">
      <c r="A370" s="6">
        <f t="shared" si="108"/>
        <v>360</v>
      </c>
      <c r="B370" s="8">
        <f t="shared" si="105"/>
        <v>32510.499999999949</v>
      </c>
      <c r="C370" s="8">
        <f t="shared" si="106"/>
        <v>135.46</v>
      </c>
      <c r="D370" s="8">
        <f t="shared" si="104"/>
        <v>388.65</v>
      </c>
      <c r="E370" s="8">
        <f t="shared" si="107"/>
        <v>524.11</v>
      </c>
    </row>
    <row r="371" spans="1:5">
      <c r="A371" s="6">
        <f t="shared" si="108"/>
        <v>361</v>
      </c>
      <c r="B371" s="8">
        <f t="shared" si="105"/>
        <v>32121.849999999948</v>
      </c>
      <c r="C371" s="8">
        <f t="shared" si="106"/>
        <v>133.84</v>
      </c>
      <c r="D371" s="8">
        <f t="shared" si="104"/>
        <v>390.27</v>
      </c>
      <c r="E371" s="8">
        <f t="shared" si="107"/>
        <v>524.11</v>
      </c>
    </row>
    <row r="372" spans="1:5">
      <c r="A372" s="6">
        <f t="shared" si="108"/>
        <v>362</v>
      </c>
      <c r="B372" s="8">
        <f t="shared" si="105"/>
        <v>31731.579999999947</v>
      </c>
      <c r="C372" s="8">
        <f t="shared" si="106"/>
        <v>132.21</v>
      </c>
      <c r="D372" s="8">
        <f t="shared" si="104"/>
        <v>391.9</v>
      </c>
      <c r="E372" s="8">
        <f t="shared" si="107"/>
        <v>524.11</v>
      </c>
    </row>
    <row r="373" spans="1:5">
      <c r="A373" s="6">
        <f t="shared" si="108"/>
        <v>363</v>
      </c>
      <c r="B373" s="8">
        <f t="shared" si="105"/>
        <v>31339.679999999946</v>
      </c>
      <c r="C373" s="8">
        <f t="shared" si="106"/>
        <v>130.58000000000001</v>
      </c>
      <c r="D373" s="8">
        <f t="shared" si="104"/>
        <v>393.53</v>
      </c>
      <c r="E373" s="8">
        <f t="shared" si="107"/>
        <v>524.11</v>
      </c>
    </row>
    <row r="374" spans="1:5">
      <c r="A374" s="6">
        <f t="shared" si="108"/>
        <v>364</v>
      </c>
      <c r="B374" s="8">
        <f t="shared" si="105"/>
        <v>30946.149999999947</v>
      </c>
      <c r="C374" s="8">
        <f t="shared" si="106"/>
        <v>128.94</v>
      </c>
      <c r="D374" s="8">
        <f t="shared" si="104"/>
        <v>395.17</v>
      </c>
      <c r="E374" s="8">
        <f t="shared" si="107"/>
        <v>524.11</v>
      </c>
    </row>
    <row r="375" spans="1:5">
      <c r="A375" s="6">
        <f t="shared" si="108"/>
        <v>365</v>
      </c>
      <c r="B375" s="8">
        <f t="shared" si="105"/>
        <v>30550.979999999949</v>
      </c>
      <c r="C375" s="8">
        <f t="shared" si="106"/>
        <v>127.3</v>
      </c>
      <c r="D375" s="8">
        <f t="shared" si="104"/>
        <v>396.81</v>
      </c>
      <c r="E375" s="8">
        <f t="shared" si="107"/>
        <v>524.11</v>
      </c>
    </row>
    <row r="376" spans="1:5">
      <c r="A376" s="6">
        <f t="shared" si="108"/>
        <v>366</v>
      </c>
      <c r="B376" s="8">
        <f t="shared" si="105"/>
        <v>30154.169999999947</v>
      </c>
      <c r="C376" s="8">
        <f t="shared" si="106"/>
        <v>125.64</v>
      </c>
      <c r="D376" s="8">
        <f t="shared" si="104"/>
        <v>398.47</v>
      </c>
      <c r="E376" s="8">
        <f t="shared" si="107"/>
        <v>524.11</v>
      </c>
    </row>
    <row r="377" spans="1:5">
      <c r="A377" s="6">
        <f t="shared" si="108"/>
        <v>367</v>
      </c>
      <c r="B377" s="8">
        <f t="shared" si="105"/>
        <v>29755.699999999946</v>
      </c>
      <c r="C377" s="8">
        <f t="shared" si="106"/>
        <v>123.98</v>
      </c>
      <c r="D377" s="8">
        <f t="shared" si="104"/>
        <v>400.13</v>
      </c>
      <c r="E377" s="8">
        <f t="shared" si="107"/>
        <v>524.11</v>
      </c>
    </row>
    <row r="378" spans="1:5">
      <c r="A378" s="6">
        <f t="shared" si="108"/>
        <v>368</v>
      </c>
      <c r="B378" s="8">
        <f t="shared" si="105"/>
        <v>29355.569999999945</v>
      </c>
      <c r="C378" s="8">
        <f t="shared" si="106"/>
        <v>122.31</v>
      </c>
      <c r="D378" s="8">
        <f t="shared" si="104"/>
        <v>401.8</v>
      </c>
      <c r="E378" s="8">
        <f t="shared" si="107"/>
        <v>524.11</v>
      </c>
    </row>
    <row r="379" spans="1:5">
      <c r="A379" s="6">
        <f t="shared" si="108"/>
        <v>369</v>
      </c>
      <c r="B379" s="8">
        <f t="shared" si="105"/>
        <v>28953.769999999946</v>
      </c>
      <c r="C379" s="8">
        <f t="shared" si="106"/>
        <v>120.64</v>
      </c>
      <c r="D379" s="8">
        <f t="shared" ref="D379:D394" si="109">IF(A379="","",ROUND(E379-C379,2))</f>
        <v>403.47</v>
      </c>
      <c r="E379" s="8">
        <f t="shared" si="107"/>
        <v>524.11</v>
      </c>
    </row>
    <row r="380" spans="1:5">
      <c r="A380" s="6">
        <f t="shared" si="108"/>
        <v>370</v>
      </c>
      <c r="B380" s="8">
        <f t="shared" ref="B380:B395" si="110">IF(A380="","",IF(AND(B379-D379=0,E379=0),"",B379-D379))</f>
        <v>28550.299999999945</v>
      </c>
      <c r="C380" s="8">
        <f t="shared" si="106"/>
        <v>118.96</v>
      </c>
      <c r="D380" s="8">
        <f t="shared" si="109"/>
        <v>405.15</v>
      </c>
      <c r="E380" s="8">
        <f t="shared" si="107"/>
        <v>524.11</v>
      </c>
    </row>
    <row r="381" spans="1:5">
      <c r="A381" s="6">
        <f t="shared" si="108"/>
        <v>371</v>
      </c>
      <c r="B381" s="8">
        <f t="shared" si="110"/>
        <v>28145.149999999943</v>
      </c>
      <c r="C381" s="8">
        <f t="shared" ref="C381:C396" si="111">IF(A381="","",ROUND(B381*$D$5/12,2))</f>
        <v>117.27</v>
      </c>
      <c r="D381" s="8">
        <f t="shared" si="109"/>
        <v>406.84</v>
      </c>
      <c r="E381" s="8">
        <f t="shared" ref="E381:E396" si="112">IF(A381="","",IF(B381+C381&gt;$D$8,$D$8,B381+C381))</f>
        <v>524.11</v>
      </c>
    </row>
    <row r="382" spans="1:5">
      <c r="A382" s="6">
        <f t="shared" ref="A382:A397" si="113">IF(OR(AND(E381&lt;$D$8,E380&lt;$D$8),E381="",E381=0),"",A381+1)</f>
        <v>372</v>
      </c>
      <c r="B382" s="8">
        <f t="shared" si="110"/>
        <v>27738.309999999943</v>
      </c>
      <c r="C382" s="8">
        <f t="shared" si="111"/>
        <v>115.58</v>
      </c>
      <c r="D382" s="8">
        <f t="shared" si="109"/>
        <v>408.53</v>
      </c>
      <c r="E382" s="8">
        <f t="shared" si="112"/>
        <v>524.11</v>
      </c>
    </row>
    <row r="383" spans="1:5">
      <c r="A383" s="6">
        <f t="shared" si="113"/>
        <v>373</v>
      </c>
      <c r="B383" s="8">
        <f t="shared" si="110"/>
        <v>27329.779999999944</v>
      </c>
      <c r="C383" s="8">
        <f t="shared" si="111"/>
        <v>113.87</v>
      </c>
      <c r="D383" s="8">
        <f t="shared" si="109"/>
        <v>410.24</v>
      </c>
      <c r="E383" s="8">
        <f t="shared" si="112"/>
        <v>524.11</v>
      </c>
    </row>
    <row r="384" spans="1:5">
      <c r="A384" s="6">
        <f t="shared" si="113"/>
        <v>374</v>
      </c>
      <c r="B384" s="8">
        <f t="shared" si="110"/>
        <v>26919.539999999943</v>
      </c>
      <c r="C384" s="8">
        <f t="shared" si="111"/>
        <v>112.16</v>
      </c>
      <c r="D384" s="8">
        <f t="shared" si="109"/>
        <v>411.95</v>
      </c>
      <c r="E384" s="8">
        <f t="shared" si="112"/>
        <v>524.11</v>
      </c>
    </row>
    <row r="385" spans="1:5">
      <c r="A385" s="6">
        <f t="shared" si="113"/>
        <v>375</v>
      </c>
      <c r="B385" s="8">
        <f t="shared" si="110"/>
        <v>26507.589999999942</v>
      </c>
      <c r="C385" s="8">
        <f t="shared" si="111"/>
        <v>110.45</v>
      </c>
      <c r="D385" s="8">
        <f t="shared" si="109"/>
        <v>413.66</v>
      </c>
      <c r="E385" s="8">
        <f t="shared" si="112"/>
        <v>524.11</v>
      </c>
    </row>
    <row r="386" spans="1:5">
      <c r="A386" s="6">
        <f t="shared" si="113"/>
        <v>376</v>
      </c>
      <c r="B386" s="8">
        <f t="shared" si="110"/>
        <v>26093.929999999942</v>
      </c>
      <c r="C386" s="8">
        <f t="shared" si="111"/>
        <v>108.72</v>
      </c>
      <c r="D386" s="8">
        <f t="shared" si="109"/>
        <v>415.39</v>
      </c>
      <c r="E386" s="8">
        <f t="shared" si="112"/>
        <v>524.11</v>
      </c>
    </row>
    <row r="387" spans="1:5">
      <c r="A387" s="6">
        <f t="shared" si="113"/>
        <v>377</v>
      </c>
      <c r="B387" s="8">
        <f t="shared" si="110"/>
        <v>25678.539999999943</v>
      </c>
      <c r="C387" s="8">
        <f t="shared" si="111"/>
        <v>106.99</v>
      </c>
      <c r="D387" s="8">
        <f t="shared" si="109"/>
        <v>417.12</v>
      </c>
      <c r="E387" s="8">
        <f t="shared" si="112"/>
        <v>524.11</v>
      </c>
    </row>
    <row r="388" spans="1:5">
      <c r="A388" s="6">
        <f t="shared" si="113"/>
        <v>378</v>
      </c>
      <c r="B388" s="8">
        <f t="shared" si="110"/>
        <v>25261.419999999944</v>
      </c>
      <c r="C388" s="8">
        <f t="shared" si="111"/>
        <v>105.26</v>
      </c>
      <c r="D388" s="8">
        <f t="shared" si="109"/>
        <v>418.85</v>
      </c>
      <c r="E388" s="8">
        <f t="shared" si="112"/>
        <v>524.11</v>
      </c>
    </row>
    <row r="389" spans="1:5">
      <c r="A389" s="6">
        <f t="shared" si="113"/>
        <v>379</v>
      </c>
      <c r="B389" s="8">
        <f t="shared" si="110"/>
        <v>24842.569999999945</v>
      </c>
      <c r="C389" s="8">
        <f t="shared" si="111"/>
        <v>103.51</v>
      </c>
      <c r="D389" s="8">
        <f t="shared" si="109"/>
        <v>420.6</v>
      </c>
      <c r="E389" s="8">
        <f t="shared" si="112"/>
        <v>524.11</v>
      </c>
    </row>
    <row r="390" spans="1:5">
      <c r="A390" s="6">
        <f t="shared" si="113"/>
        <v>380</v>
      </c>
      <c r="B390" s="8">
        <f t="shared" si="110"/>
        <v>24421.969999999947</v>
      </c>
      <c r="C390" s="8">
        <f t="shared" si="111"/>
        <v>101.76</v>
      </c>
      <c r="D390" s="8">
        <f t="shared" si="109"/>
        <v>422.35</v>
      </c>
      <c r="E390" s="8">
        <f t="shared" si="112"/>
        <v>524.11</v>
      </c>
    </row>
    <row r="391" spans="1:5">
      <c r="A391" s="6">
        <f t="shared" si="113"/>
        <v>381</v>
      </c>
      <c r="B391" s="8">
        <f t="shared" si="110"/>
        <v>23999.619999999948</v>
      </c>
      <c r="C391" s="8">
        <f t="shared" si="111"/>
        <v>100</v>
      </c>
      <c r="D391" s="8">
        <f t="shared" si="109"/>
        <v>424.11</v>
      </c>
      <c r="E391" s="8">
        <f t="shared" si="112"/>
        <v>524.11</v>
      </c>
    </row>
    <row r="392" spans="1:5">
      <c r="A392" s="6">
        <f t="shared" si="113"/>
        <v>382</v>
      </c>
      <c r="B392" s="8">
        <f t="shared" si="110"/>
        <v>23575.509999999947</v>
      </c>
      <c r="C392" s="8">
        <f t="shared" si="111"/>
        <v>98.23</v>
      </c>
      <c r="D392" s="8">
        <f t="shared" si="109"/>
        <v>425.88</v>
      </c>
      <c r="E392" s="8">
        <f t="shared" si="112"/>
        <v>524.11</v>
      </c>
    </row>
    <row r="393" spans="1:5">
      <c r="A393" s="6">
        <f t="shared" si="113"/>
        <v>383</v>
      </c>
      <c r="B393" s="8">
        <f t="shared" si="110"/>
        <v>23149.629999999946</v>
      </c>
      <c r="C393" s="8">
        <f t="shared" si="111"/>
        <v>96.46</v>
      </c>
      <c r="D393" s="8">
        <f t="shared" si="109"/>
        <v>427.65</v>
      </c>
      <c r="E393" s="8">
        <f t="shared" si="112"/>
        <v>524.11</v>
      </c>
    </row>
    <row r="394" spans="1:5">
      <c r="A394" s="6">
        <f t="shared" si="113"/>
        <v>384</v>
      </c>
      <c r="B394" s="8">
        <f t="shared" si="110"/>
        <v>22721.979999999945</v>
      </c>
      <c r="C394" s="8">
        <f t="shared" si="111"/>
        <v>94.67</v>
      </c>
      <c r="D394" s="8">
        <f t="shared" si="109"/>
        <v>429.44</v>
      </c>
      <c r="E394" s="8">
        <f t="shared" si="112"/>
        <v>524.11</v>
      </c>
    </row>
    <row r="395" spans="1:5">
      <c r="A395" s="6">
        <f t="shared" si="113"/>
        <v>385</v>
      </c>
      <c r="B395" s="8">
        <f t="shared" si="110"/>
        <v>22292.539999999946</v>
      </c>
      <c r="C395" s="8">
        <f t="shared" si="111"/>
        <v>92.89</v>
      </c>
      <c r="D395" s="8">
        <f t="shared" ref="D395:D410" si="114">IF(A395="","",ROUND(E395-C395,2))</f>
        <v>431.22</v>
      </c>
      <c r="E395" s="8">
        <f t="shared" si="112"/>
        <v>524.11</v>
      </c>
    </row>
    <row r="396" spans="1:5">
      <c r="A396" s="6">
        <f t="shared" si="113"/>
        <v>386</v>
      </c>
      <c r="B396" s="8">
        <f t="shared" ref="B396:B411" si="115">IF(A396="","",IF(AND(B395-D395=0,E395=0),"",B395-D395))</f>
        <v>21861.319999999945</v>
      </c>
      <c r="C396" s="8">
        <f t="shared" si="111"/>
        <v>91.09</v>
      </c>
      <c r="D396" s="8">
        <f t="shared" si="114"/>
        <v>433.02</v>
      </c>
      <c r="E396" s="8">
        <f t="shared" si="112"/>
        <v>524.11</v>
      </c>
    </row>
    <row r="397" spans="1:5">
      <c r="A397" s="6">
        <f t="shared" si="113"/>
        <v>387</v>
      </c>
      <c r="B397" s="8">
        <f t="shared" si="115"/>
        <v>21428.299999999945</v>
      </c>
      <c r="C397" s="8">
        <f t="shared" ref="C397:C412" si="116">IF(A397="","",ROUND(B397*$D$5/12,2))</f>
        <v>89.28</v>
      </c>
      <c r="D397" s="8">
        <f t="shared" si="114"/>
        <v>434.83</v>
      </c>
      <c r="E397" s="8">
        <f t="shared" ref="E397:E412" si="117">IF(A397="","",IF(B397+C397&gt;$D$8,$D$8,B397+C397))</f>
        <v>524.11</v>
      </c>
    </row>
    <row r="398" spans="1:5">
      <c r="A398" s="6">
        <f t="shared" ref="A398:A413" si="118">IF(OR(AND(E397&lt;$D$8,E396&lt;$D$8),E397="",E397=0),"",A397+1)</f>
        <v>388</v>
      </c>
      <c r="B398" s="8">
        <f t="shared" si="115"/>
        <v>20993.469999999943</v>
      </c>
      <c r="C398" s="8">
        <f t="shared" si="116"/>
        <v>87.47</v>
      </c>
      <c r="D398" s="8">
        <f t="shared" si="114"/>
        <v>436.64</v>
      </c>
      <c r="E398" s="8">
        <f t="shared" si="117"/>
        <v>524.11</v>
      </c>
    </row>
    <row r="399" spans="1:5">
      <c r="A399" s="6">
        <f t="shared" si="118"/>
        <v>389</v>
      </c>
      <c r="B399" s="8">
        <f t="shared" si="115"/>
        <v>20556.829999999944</v>
      </c>
      <c r="C399" s="8">
        <f t="shared" si="116"/>
        <v>85.65</v>
      </c>
      <c r="D399" s="8">
        <f t="shared" si="114"/>
        <v>438.46</v>
      </c>
      <c r="E399" s="8">
        <f t="shared" si="117"/>
        <v>524.11</v>
      </c>
    </row>
    <row r="400" spans="1:5">
      <c r="A400" s="6">
        <f t="shared" si="118"/>
        <v>390</v>
      </c>
      <c r="B400" s="8">
        <f t="shared" si="115"/>
        <v>20118.369999999944</v>
      </c>
      <c r="C400" s="8">
        <f t="shared" si="116"/>
        <v>83.83</v>
      </c>
      <c r="D400" s="8">
        <f t="shared" si="114"/>
        <v>440.28</v>
      </c>
      <c r="E400" s="8">
        <f t="shared" si="117"/>
        <v>524.11</v>
      </c>
    </row>
    <row r="401" spans="1:5">
      <c r="A401" s="6">
        <f t="shared" si="118"/>
        <v>391</v>
      </c>
      <c r="B401" s="8">
        <f t="shared" si="115"/>
        <v>19678.089999999946</v>
      </c>
      <c r="C401" s="8">
        <f t="shared" si="116"/>
        <v>81.99</v>
      </c>
      <c r="D401" s="8">
        <f t="shared" si="114"/>
        <v>442.12</v>
      </c>
      <c r="E401" s="8">
        <f t="shared" si="117"/>
        <v>524.11</v>
      </c>
    </row>
    <row r="402" spans="1:5">
      <c r="A402" s="6">
        <f t="shared" si="118"/>
        <v>392</v>
      </c>
      <c r="B402" s="8">
        <f t="shared" si="115"/>
        <v>19235.969999999947</v>
      </c>
      <c r="C402" s="8">
        <f t="shared" si="116"/>
        <v>80.150000000000006</v>
      </c>
      <c r="D402" s="8">
        <f t="shared" si="114"/>
        <v>443.96</v>
      </c>
      <c r="E402" s="8">
        <f t="shared" si="117"/>
        <v>524.11</v>
      </c>
    </row>
    <row r="403" spans="1:5">
      <c r="A403" s="6">
        <f t="shared" si="118"/>
        <v>393</v>
      </c>
      <c r="B403" s="8">
        <f t="shared" si="115"/>
        <v>18792.009999999947</v>
      </c>
      <c r="C403" s="8">
        <f t="shared" si="116"/>
        <v>78.3</v>
      </c>
      <c r="D403" s="8">
        <f t="shared" si="114"/>
        <v>445.81</v>
      </c>
      <c r="E403" s="8">
        <f t="shared" si="117"/>
        <v>524.11</v>
      </c>
    </row>
    <row r="404" spans="1:5">
      <c r="A404" s="6">
        <f t="shared" si="118"/>
        <v>394</v>
      </c>
      <c r="B404" s="8">
        <f t="shared" si="115"/>
        <v>18346.199999999946</v>
      </c>
      <c r="C404" s="8">
        <f t="shared" si="116"/>
        <v>76.44</v>
      </c>
      <c r="D404" s="8">
        <f t="shared" si="114"/>
        <v>447.67</v>
      </c>
      <c r="E404" s="8">
        <f t="shared" si="117"/>
        <v>524.11</v>
      </c>
    </row>
    <row r="405" spans="1:5">
      <c r="A405" s="6">
        <f t="shared" si="118"/>
        <v>395</v>
      </c>
      <c r="B405" s="8">
        <f t="shared" si="115"/>
        <v>17898.529999999948</v>
      </c>
      <c r="C405" s="8">
        <f t="shared" si="116"/>
        <v>74.58</v>
      </c>
      <c r="D405" s="8">
        <f t="shared" si="114"/>
        <v>449.53</v>
      </c>
      <c r="E405" s="8">
        <f t="shared" si="117"/>
        <v>524.11</v>
      </c>
    </row>
    <row r="406" spans="1:5">
      <c r="A406" s="6">
        <f t="shared" si="118"/>
        <v>396</v>
      </c>
      <c r="B406" s="8">
        <f t="shared" si="115"/>
        <v>17448.999999999949</v>
      </c>
      <c r="C406" s="8">
        <f t="shared" si="116"/>
        <v>72.7</v>
      </c>
      <c r="D406" s="8">
        <f t="shared" si="114"/>
        <v>451.41</v>
      </c>
      <c r="E406" s="8">
        <f t="shared" si="117"/>
        <v>524.11</v>
      </c>
    </row>
    <row r="407" spans="1:5">
      <c r="A407" s="6">
        <f t="shared" si="118"/>
        <v>397</v>
      </c>
      <c r="B407" s="8">
        <f t="shared" si="115"/>
        <v>16997.589999999949</v>
      </c>
      <c r="C407" s="8">
        <f t="shared" si="116"/>
        <v>70.819999999999993</v>
      </c>
      <c r="D407" s="8">
        <f t="shared" si="114"/>
        <v>453.29</v>
      </c>
      <c r="E407" s="8">
        <f t="shared" si="117"/>
        <v>524.11</v>
      </c>
    </row>
    <row r="408" spans="1:5">
      <c r="A408" s="6">
        <f t="shared" si="118"/>
        <v>398</v>
      </c>
      <c r="B408" s="8">
        <f t="shared" si="115"/>
        <v>16544.299999999948</v>
      </c>
      <c r="C408" s="8">
        <f t="shared" si="116"/>
        <v>68.930000000000007</v>
      </c>
      <c r="D408" s="8">
        <f t="shared" si="114"/>
        <v>455.18</v>
      </c>
      <c r="E408" s="8">
        <f t="shared" si="117"/>
        <v>524.11</v>
      </c>
    </row>
    <row r="409" spans="1:5">
      <c r="A409" s="6">
        <f t="shared" si="118"/>
        <v>399</v>
      </c>
      <c r="B409" s="8">
        <f t="shared" si="115"/>
        <v>16089.119999999948</v>
      </c>
      <c r="C409" s="8">
        <f t="shared" si="116"/>
        <v>67.040000000000006</v>
      </c>
      <c r="D409" s="8">
        <f t="shared" si="114"/>
        <v>457.07</v>
      </c>
      <c r="E409" s="8">
        <f t="shared" si="117"/>
        <v>524.11</v>
      </c>
    </row>
    <row r="410" spans="1:5">
      <c r="A410" s="6">
        <f t="shared" si="118"/>
        <v>400</v>
      </c>
      <c r="B410" s="8">
        <f t="shared" si="115"/>
        <v>15632.049999999948</v>
      </c>
      <c r="C410" s="8">
        <f t="shared" si="116"/>
        <v>65.13</v>
      </c>
      <c r="D410" s="8">
        <f t="shared" si="114"/>
        <v>458.98</v>
      </c>
      <c r="E410" s="8">
        <f t="shared" si="117"/>
        <v>524.11</v>
      </c>
    </row>
    <row r="411" spans="1:5">
      <c r="A411" s="6">
        <f t="shared" si="118"/>
        <v>401</v>
      </c>
      <c r="B411" s="8">
        <f t="shared" si="115"/>
        <v>15173.069999999949</v>
      </c>
      <c r="C411" s="8">
        <f t="shared" si="116"/>
        <v>63.22</v>
      </c>
      <c r="D411" s="8">
        <f t="shared" ref="D411:D426" si="119">IF(A411="","",ROUND(E411-C411,2))</f>
        <v>460.89</v>
      </c>
      <c r="E411" s="8">
        <f t="shared" si="117"/>
        <v>524.11</v>
      </c>
    </row>
    <row r="412" spans="1:5">
      <c r="A412" s="6">
        <f t="shared" si="118"/>
        <v>402</v>
      </c>
      <c r="B412" s="8">
        <f t="shared" ref="B412:B427" si="120">IF(A412="","",IF(AND(B411-D411=0,E411=0),"",B411-D411))</f>
        <v>14712.179999999949</v>
      </c>
      <c r="C412" s="8">
        <f t="shared" si="116"/>
        <v>61.3</v>
      </c>
      <c r="D412" s="8">
        <f t="shared" si="119"/>
        <v>462.81</v>
      </c>
      <c r="E412" s="8">
        <f t="shared" si="117"/>
        <v>524.11</v>
      </c>
    </row>
    <row r="413" spans="1:5">
      <c r="A413" s="6">
        <f t="shared" si="118"/>
        <v>403</v>
      </c>
      <c r="B413" s="8">
        <f t="shared" si="120"/>
        <v>14249.36999999995</v>
      </c>
      <c r="C413" s="8">
        <f t="shared" ref="C413:C428" si="121">IF(A413="","",ROUND(B413*$D$5/12,2))</f>
        <v>59.37</v>
      </c>
      <c r="D413" s="8">
        <f t="shared" si="119"/>
        <v>464.74</v>
      </c>
      <c r="E413" s="8">
        <f t="shared" ref="E413:E428" si="122">IF(A413="","",IF(B413+C413&gt;$D$8,$D$8,B413+C413))</f>
        <v>524.11</v>
      </c>
    </row>
    <row r="414" spans="1:5">
      <c r="A414" s="6">
        <f t="shared" ref="A414:A429" si="123">IF(OR(AND(E413&lt;$D$8,E412&lt;$D$8),E413="",E413=0),"",A413+1)</f>
        <v>404</v>
      </c>
      <c r="B414" s="8">
        <f t="shared" si="120"/>
        <v>13784.62999999995</v>
      </c>
      <c r="C414" s="8">
        <f t="shared" si="121"/>
        <v>57.44</v>
      </c>
      <c r="D414" s="8">
        <f t="shared" si="119"/>
        <v>466.67</v>
      </c>
      <c r="E414" s="8">
        <f t="shared" si="122"/>
        <v>524.11</v>
      </c>
    </row>
    <row r="415" spans="1:5">
      <c r="A415" s="6">
        <f t="shared" si="123"/>
        <v>405</v>
      </c>
      <c r="B415" s="8">
        <f t="shared" si="120"/>
        <v>13317.95999999995</v>
      </c>
      <c r="C415" s="8">
        <f t="shared" si="121"/>
        <v>55.49</v>
      </c>
      <c r="D415" s="8">
        <f t="shared" si="119"/>
        <v>468.62</v>
      </c>
      <c r="E415" s="8">
        <f t="shared" si="122"/>
        <v>524.11</v>
      </c>
    </row>
    <row r="416" spans="1:5">
      <c r="A416" s="6">
        <f t="shared" si="123"/>
        <v>406</v>
      </c>
      <c r="B416" s="8">
        <f t="shared" si="120"/>
        <v>12849.339999999949</v>
      </c>
      <c r="C416" s="8">
        <f t="shared" si="121"/>
        <v>53.54</v>
      </c>
      <c r="D416" s="8">
        <f t="shared" si="119"/>
        <v>470.57</v>
      </c>
      <c r="E416" s="8">
        <f t="shared" si="122"/>
        <v>524.11</v>
      </c>
    </row>
    <row r="417" spans="1:5">
      <c r="A417" s="6">
        <f t="shared" si="123"/>
        <v>407</v>
      </c>
      <c r="B417" s="8">
        <f t="shared" si="120"/>
        <v>12378.76999999995</v>
      </c>
      <c r="C417" s="8">
        <f t="shared" si="121"/>
        <v>51.58</v>
      </c>
      <c r="D417" s="8">
        <f t="shared" si="119"/>
        <v>472.53</v>
      </c>
      <c r="E417" s="8">
        <f t="shared" si="122"/>
        <v>524.11</v>
      </c>
    </row>
    <row r="418" spans="1:5">
      <c r="A418" s="6">
        <f t="shared" si="123"/>
        <v>408</v>
      </c>
      <c r="B418" s="8">
        <f t="shared" si="120"/>
        <v>11906.239999999949</v>
      </c>
      <c r="C418" s="8">
        <f t="shared" si="121"/>
        <v>49.61</v>
      </c>
      <c r="D418" s="8">
        <f t="shared" si="119"/>
        <v>474.5</v>
      </c>
      <c r="E418" s="8">
        <f t="shared" si="122"/>
        <v>524.11</v>
      </c>
    </row>
    <row r="419" spans="1:5">
      <c r="A419" s="6">
        <f t="shared" si="123"/>
        <v>409</v>
      </c>
      <c r="B419" s="8">
        <f t="shared" si="120"/>
        <v>11431.739999999949</v>
      </c>
      <c r="C419" s="8">
        <f t="shared" si="121"/>
        <v>47.63</v>
      </c>
      <c r="D419" s="8">
        <f t="shared" si="119"/>
        <v>476.48</v>
      </c>
      <c r="E419" s="8">
        <f t="shared" si="122"/>
        <v>524.11</v>
      </c>
    </row>
    <row r="420" spans="1:5">
      <c r="A420" s="6">
        <f t="shared" si="123"/>
        <v>410</v>
      </c>
      <c r="B420" s="8">
        <f t="shared" si="120"/>
        <v>10955.259999999949</v>
      </c>
      <c r="C420" s="8">
        <f t="shared" si="121"/>
        <v>45.65</v>
      </c>
      <c r="D420" s="8">
        <f t="shared" si="119"/>
        <v>478.46</v>
      </c>
      <c r="E420" s="8">
        <f t="shared" si="122"/>
        <v>524.11</v>
      </c>
    </row>
    <row r="421" spans="1:5">
      <c r="A421" s="6">
        <f t="shared" si="123"/>
        <v>411</v>
      </c>
      <c r="B421" s="8">
        <f t="shared" si="120"/>
        <v>10476.79999999995</v>
      </c>
      <c r="C421" s="8">
        <f t="shared" si="121"/>
        <v>43.65</v>
      </c>
      <c r="D421" s="8">
        <f t="shared" si="119"/>
        <v>480.46</v>
      </c>
      <c r="E421" s="8">
        <f t="shared" si="122"/>
        <v>524.11</v>
      </c>
    </row>
    <row r="422" spans="1:5">
      <c r="A422" s="6">
        <f t="shared" si="123"/>
        <v>412</v>
      </c>
      <c r="B422" s="8">
        <f t="shared" si="120"/>
        <v>9996.339999999951</v>
      </c>
      <c r="C422" s="8">
        <f t="shared" si="121"/>
        <v>41.65</v>
      </c>
      <c r="D422" s="8">
        <f t="shared" si="119"/>
        <v>482.46</v>
      </c>
      <c r="E422" s="8">
        <f t="shared" si="122"/>
        <v>524.11</v>
      </c>
    </row>
    <row r="423" spans="1:5">
      <c r="A423" s="6">
        <f t="shared" si="123"/>
        <v>413</v>
      </c>
      <c r="B423" s="8">
        <f t="shared" si="120"/>
        <v>9513.8799999999519</v>
      </c>
      <c r="C423" s="8">
        <f t="shared" si="121"/>
        <v>39.64</v>
      </c>
      <c r="D423" s="8">
        <f t="shared" si="119"/>
        <v>484.47</v>
      </c>
      <c r="E423" s="8">
        <f t="shared" si="122"/>
        <v>524.11</v>
      </c>
    </row>
    <row r="424" spans="1:5">
      <c r="A424" s="6">
        <f t="shared" si="123"/>
        <v>414</v>
      </c>
      <c r="B424" s="8">
        <f t="shared" si="120"/>
        <v>9029.4099999999526</v>
      </c>
      <c r="C424" s="8">
        <f t="shared" si="121"/>
        <v>37.619999999999997</v>
      </c>
      <c r="D424" s="8">
        <f t="shared" si="119"/>
        <v>486.49</v>
      </c>
      <c r="E424" s="8">
        <f t="shared" si="122"/>
        <v>524.11</v>
      </c>
    </row>
    <row r="425" spans="1:5">
      <c r="A425" s="6">
        <f t="shared" si="123"/>
        <v>415</v>
      </c>
      <c r="B425" s="8">
        <f t="shared" si="120"/>
        <v>8542.9199999999528</v>
      </c>
      <c r="C425" s="8">
        <f t="shared" si="121"/>
        <v>35.6</v>
      </c>
      <c r="D425" s="8">
        <f t="shared" si="119"/>
        <v>488.51</v>
      </c>
      <c r="E425" s="8">
        <f t="shared" si="122"/>
        <v>524.11</v>
      </c>
    </row>
    <row r="426" spans="1:5">
      <c r="A426" s="6">
        <f t="shared" si="123"/>
        <v>416</v>
      </c>
      <c r="B426" s="8">
        <f t="shared" si="120"/>
        <v>8054.4099999999526</v>
      </c>
      <c r="C426" s="8">
        <f t="shared" si="121"/>
        <v>33.56</v>
      </c>
      <c r="D426" s="8">
        <f t="shared" si="119"/>
        <v>490.55</v>
      </c>
      <c r="E426" s="8">
        <f t="shared" si="122"/>
        <v>524.11</v>
      </c>
    </row>
    <row r="427" spans="1:5">
      <c r="A427" s="6">
        <f t="shared" si="123"/>
        <v>417</v>
      </c>
      <c r="B427" s="8">
        <f t="shared" si="120"/>
        <v>7563.8599999999524</v>
      </c>
      <c r="C427" s="8">
        <f t="shared" si="121"/>
        <v>31.52</v>
      </c>
      <c r="D427" s="8">
        <f t="shared" ref="D427:D442" si="124">IF(A427="","",ROUND(E427-C427,2))</f>
        <v>492.59</v>
      </c>
      <c r="E427" s="8">
        <f t="shared" si="122"/>
        <v>524.11</v>
      </c>
    </row>
    <row r="428" spans="1:5">
      <c r="A428" s="6">
        <f t="shared" si="123"/>
        <v>418</v>
      </c>
      <c r="B428" s="8">
        <f t="shared" ref="B428:B443" si="125">IF(A428="","",IF(AND(B427-D427=0,E427=0),"",B427-D427))</f>
        <v>7071.2699999999522</v>
      </c>
      <c r="C428" s="8">
        <f t="shared" si="121"/>
        <v>29.46</v>
      </c>
      <c r="D428" s="8">
        <f t="shared" si="124"/>
        <v>494.65</v>
      </c>
      <c r="E428" s="8">
        <f t="shared" si="122"/>
        <v>524.11</v>
      </c>
    </row>
    <row r="429" spans="1:5">
      <c r="A429" s="6">
        <f t="shared" si="123"/>
        <v>419</v>
      </c>
      <c r="B429" s="8">
        <f t="shared" si="125"/>
        <v>6576.6199999999526</v>
      </c>
      <c r="C429" s="8">
        <f t="shared" ref="C429:C444" si="126">IF(A429="","",ROUND(B429*$D$5/12,2))</f>
        <v>27.4</v>
      </c>
      <c r="D429" s="8">
        <f t="shared" si="124"/>
        <v>496.71</v>
      </c>
      <c r="E429" s="8">
        <f t="shared" ref="E429:E444" si="127">IF(A429="","",IF(B429+C429&gt;$D$8,$D$8,B429+C429))</f>
        <v>524.11</v>
      </c>
    </row>
    <row r="430" spans="1:5">
      <c r="A430" s="6">
        <f t="shared" ref="A430:A445" si="128">IF(OR(AND(E429&lt;$D$8,E428&lt;$D$8),E429="",E429=0),"",A429+1)</f>
        <v>420</v>
      </c>
      <c r="B430" s="8">
        <f t="shared" si="125"/>
        <v>6079.9099999999526</v>
      </c>
      <c r="C430" s="8">
        <f t="shared" si="126"/>
        <v>25.33</v>
      </c>
      <c r="D430" s="8">
        <f t="shared" si="124"/>
        <v>498.78</v>
      </c>
      <c r="E430" s="8">
        <f t="shared" si="127"/>
        <v>524.11</v>
      </c>
    </row>
    <row r="431" spans="1:5">
      <c r="A431" s="6">
        <f t="shared" si="128"/>
        <v>421</v>
      </c>
      <c r="B431" s="8">
        <f t="shared" si="125"/>
        <v>5581.1299999999528</v>
      </c>
      <c r="C431" s="8">
        <f t="shared" si="126"/>
        <v>23.25</v>
      </c>
      <c r="D431" s="8">
        <f t="shared" si="124"/>
        <v>500.86</v>
      </c>
      <c r="E431" s="8">
        <f t="shared" si="127"/>
        <v>524.11</v>
      </c>
    </row>
    <row r="432" spans="1:5">
      <c r="A432" s="6">
        <f t="shared" si="128"/>
        <v>422</v>
      </c>
      <c r="B432" s="8">
        <f t="shared" si="125"/>
        <v>5080.2699999999531</v>
      </c>
      <c r="C432" s="8">
        <f t="shared" si="126"/>
        <v>21.17</v>
      </c>
      <c r="D432" s="8">
        <f t="shared" si="124"/>
        <v>502.94</v>
      </c>
      <c r="E432" s="8">
        <f t="shared" si="127"/>
        <v>524.11</v>
      </c>
    </row>
    <row r="433" spans="1:5">
      <c r="A433" s="6">
        <f t="shared" si="128"/>
        <v>423</v>
      </c>
      <c r="B433" s="8">
        <f t="shared" si="125"/>
        <v>4577.3299999999535</v>
      </c>
      <c r="C433" s="8">
        <f t="shared" si="126"/>
        <v>19.07</v>
      </c>
      <c r="D433" s="8">
        <f t="shared" si="124"/>
        <v>505.04</v>
      </c>
      <c r="E433" s="8">
        <f t="shared" si="127"/>
        <v>524.11</v>
      </c>
    </row>
    <row r="434" spans="1:5">
      <c r="A434" s="6">
        <f t="shared" si="128"/>
        <v>424</v>
      </c>
      <c r="B434" s="8">
        <f t="shared" si="125"/>
        <v>4072.2899999999536</v>
      </c>
      <c r="C434" s="8">
        <f t="shared" si="126"/>
        <v>16.97</v>
      </c>
      <c r="D434" s="8">
        <f t="shared" si="124"/>
        <v>507.14</v>
      </c>
      <c r="E434" s="8">
        <f t="shared" si="127"/>
        <v>524.11</v>
      </c>
    </row>
    <row r="435" spans="1:5">
      <c r="A435" s="6">
        <f t="shared" si="128"/>
        <v>425</v>
      </c>
      <c r="B435" s="8">
        <f t="shared" si="125"/>
        <v>3565.1499999999537</v>
      </c>
      <c r="C435" s="8">
        <f t="shared" si="126"/>
        <v>14.85</v>
      </c>
      <c r="D435" s="8">
        <f t="shared" si="124"/>
        <v>509.26</v>
      </c>
      <c r="E435" s="8">
        <f t="shared" si="127"/>
        <v>524.11</v>
      </c>
    </row>
    <row r="436" spans="1:5">
      <c r="A436" s="6">
        <f t="shared" si="128"/>
        <v>426</v>
      </c>
      <c r="B436" s="8">
        <f t="shared" si="125"/>
        <v>3055.8899999999539</v>
      </c>
      <c r="C436" s="8">
        <f t="shared" si="126"/>
        <v>12.73</v>
      </c>
      <c r="D436" s="8">
        <f t="shared" si="124"/>
        <v>511.38</v>
      </c>
      <c r="E436" s="8">
        <f t="shared" si="127"/>
        <v>524.11</v>
      </c>
    </row>
    <row r="437" spans="1:5">
      <c r="A437" s="6">
        <f t="shared" si="128"/>
        <v>427</v>
      </c>
      <c r="B437" s="8">
        <f t="shared" si="125"/>
        <v>2544.5099999999538</v>
      </c>
      <c r="C437" s="8">
        <f t="shared" si="126"/>
        <v>10.6</v>
      </c>
      <c r="D437" s="8">
        <f t="shared" si="124"/>
        <v>513.51</v>
      </c>
      <c r="E437" s="8">
        <f t="shared" si="127"/>
        <v>524.11</v>
      </c>
    </row>
    <row r="438" spans="1:5">
      <c r="A438" s="6">
        <f t="shared" si="128"/>
        <v>428</v>
      </c>
      <c r="B438" s="8">
        <f t="shared" si="125"/>
        <v>2030.9999999999538</v>
      </c>
      <c r="C438" s="8">
        <f t="shared" si="126"/>
        <v>8.4600000000000009</v>
      </c>
      <c r="D438" s="8">
        <f t="shared" si="124"/>
        <v>515.65</v>
      </c>
      <c r="E438" s="8">
        <f t="shared" si="127"/>
        <v>524.11</v>
      </c>
    </row>
    <row r="439" spans="1:5">
      <c r="A439" s="6">
        <f t="shared" si="128"/>
        <v>429</v>
      </c>
      <c r="B439" s="8">
        <f t="shared" si="125"/>
        <v>1515.349999999954</v>
      </c>
      <c r="C439" s="8">
        <f t="shared" si="126"/>
        <v>6.31</v>
      </c>
      <c r="D439" s="8">
        <f t="shared" si="124"/>
        <v>517.79999999999995</v>
      </c>
      <c r="E439" s="8">
        <f t="shared" si="127"/>
        <v>524.11</v>
      </c>
    </row>
    <row r="440" spans="1:5">
      <c r="A440" s="6">
        <f t="shared" si="128"/>
        <v>430</v>
      </c>
      <c r="B440" s="8">
        <f t="shared" si="125"/>
        <v>997.54999999995403</v>
      </c>
      <c r="C440" s="8">
        <f t="shared" si="126"/>
        <v>4.16</v>
      </c>
      <c r="D440" s="8">
        <f t="shared" si="124"/>
        <v>519.95000000000005</v>
      </c>
      <c r="E440" s="8">
        <f t="shared" si="127"/>
        <v>524.11</v>
      </c>
    </row>
    <row r="441" spans="1:5">
      <c r="A441" s="6">
        <f t="shared" si="128"/>
        <v>431</v>
      </c>
      <c r="B441" s="8">
        <f t="shared" si="125"/>
        <v>477.59999999995398</v>
      </c>
      <c r="C441" s="8">
        <f t="shared" si="126"/>
        <v>1.99</v>
      </c>
      <c r="D441" s="8">
        <f t="shared" si="124"/>
        <v>477.6</v>
      </c>
      <c r="E441" s="8">
        <f t="shared" si="127"/>
        <v>479.58999999995399</v>
      </c>
    </row>
    <row r="442" spans="1:5">
      <c r="A442" s="6">
        <f t="shared" si="128"/>
        <v>432</v>
      </c>
      <c r="B442" s="8">
        <f t="shared" si="125"/>
        <v>-4.6043169277254492E-11</v>
      </c>
      <c r="C442" s="8">
        <f t="shared" si="126"/>
        <v>0</v>
      </c>
      <c r="D442" s="8">
        <f t="shared" si="124"/>
        <v>0</v>
      </c>
      <c r="E442" s="8">
        <f t="shared" si="127"/>
        <v>-4.6043169277254492E-11</v>
      </c>
    </row>
    <row r="443" spans="1:5">
      <c r="A443" s="6" t="str">
        <f t="shared" si="128"/>
        <v/>
      </c>
      <c r="B443" s="8" t="str">
        <f t="shared" si="125"/>
        <v/>
      </c>
      <c r="C443" s="8" t="str">
        <f t="shared" si="126"/>
        <v/>
      </c>
      <c r="D443" s="8" t="str">
        <f t="shared" ref="D443:D458" si="129">IF(A443="","",ROUND(E443-C443,2))</f>
        <v/>
      </c>
      <c r="E443" s="8" t="str">
        <f t="shared" si="127"/>
        <v/>
      </c>
    </row>
    <row r="444" spans="1:5">
      <c r="A444" s="6" t="str">
        <f t="shared" si="128"/>
        <v/>
      </c>
      <c r="B444" s="8" t="str">
        <f t="shared" ref="B444:B459" si="130">IF(A444="","",IF(AND(B443-D443=0,E443=0),"",B443-D443))</f>
        <v/>
      </c>
      <c r="C444" s="8" t="str">
        <f t="shared" si="126"/>
        <v/>
      </c>
      <c r="D444" s="8" t="str">
        <f t="shared" si="129"/>
        <v/>
      </c>
      <c r="E444" s="8" t="str">
        <f t="shared" si="127"/>
        <v/>
      </c>
    </row>
    <row r="445" spans="1:5">
      <c r="A445" s="6" t="str">
        <f t="shared" si="128"/>
        <v/>
      </c>
      <c r="B445" s="8" t="str">
        <f t="shared" si="130"/>
        <v/>
      </c>
      <c r="C445" s="8" t="str">
        <f t="shared" ref="C445:C460" si="131">IF(A445="","",ROUND(B445*$D$5/12,2))</f>
        <v/>
      </c>
      <c r="D445" s="8" t="str">
        <f t="shared" si="129"/>
        <v/>
      </c>
      <c r="E445" s="8" t="str">
        <f t="shared" ref="E445:E460" si="132">IF(A445="","",IF(B445+C445&gt;$D$8,$D$8,B445+C445))</f>
        <v/>
      </c>
    </row>
    <row r="446" spans="1:5">
      <c r="A446" s="6" t="str">
        <f t="shared" ref="A446:A461" si="133">IF(OR(AND(E445&lt;$D$8,E444&lt;$D$8),E445="",E445=0),"",A445+1)</f>
        <v/>
      </c>
      <c r="B446" s="8" t="str">
        <f t="shared" si="130"/>
        <v/>
      </c>
      <c r="C446" s="8" t="str">
        <f t="shared" si="131"/>
        <v/>
      </c>
      <c r="D446" s="8" t="str">
        <f t="shared" si="129"/>
        <v/>
      </c>
      <c r="E446" s="8" t="str">
        <f t="shared" si="132"/>
        <v/>
      </c>
    </row>
    <row r="447" spans="1:5">
      <c r="A447" s="6" t="str">
        <f t="shared" si="133"/>
        <v/>
      </c>
      <c r="B447" s="8" t="str">
        <f t="shared" si="130"/>
        <v/>
      </c>
      <c r="C447" s="8" t="str">
        <f t="shared" si="131"/>
        <v/>
      </c>
      <c r="D447" s="8" t="str">
        <f t="shared" si="129"/>
        <v/>
      </c>
      <c r="E447" s="8" t="str">
        <f t="shared" si="132"/>
        <v/>
      </c>
    </row>
    <row r="448" spans="1:5">
      <c r="A448" s="6" t="str">
        <f t="shared" si="133"/>
        <v/>
      </c>
      <c r="B448" s="8" t="str">
        <f t="shared" si="130"/>
        <v/>
      </c>
      <c r="C448" s="8" t="str">
        <f t="shared" si="131"/>
        <v/>
      </c>
      <c r="D448" s="8" t="str">
        <f t="shared" si="129"/>
        <v/>
      </c>
      <c r="E448" s="8" t="str">
        <f t="shared" si="132"/>
        <v/>
      </c>
    </row>
    <row r="449" spans="1:5">
      <c r="A449" s="6" t="str">
        <f t="shared" si="133"/>
        <v/>
      </c>
      <c r="B449" s="8" t="str">
        <f t="shared" si="130"/>
        <v/>
      </c>
      <c r="C449" s="8" t="str">
        <f t="shared" si="131"/>
        <v/>
      </c>
      <c r="D449" s="8" t="str">
        <f t="shared" si="129"/>
        <v/>
      </c>
      <c r="E449" s="8" t="str">
        <f t="shared" si="132"/>
        <v/>
      </c>
    </row>
    <row r="450" spans="1:5">
      <c r="A450" s="6" t="str">
        <f t="shared" si="133"/>
        <v/>
      </c>
      <c r="B450" s="8" t="str">
        <f t="shared" si="130"/>
        <v/>
      </c>
      <c r="C450" s="8" t="str">
        <f t="shared" si="131"/>
        <v/>
      </c>
      <c r="D450" s="8" t="str">
        <f t="shared" si="129"/>
        <v/>
      </c>
      <c r="E450" s="8" t="str">
        <f t="shared" si="132"/>
        <v/>
      </c>
    </row>
    <row r="451" spans="1:5">
      <c r="A451" s="6" t="str">
        <f t="shared" si="133"/>
        <v/>
      </c>
      <c r="B451" s="8" t="str">
        <f t="shared" si="130"/>
        <v/>
      </c>
      <c r="C451" s="8" t="str">
        <f t="shared" si="131"/>
        <v/>
      </c>
      <c r="D451" s="8" t="str">
        <f t="shared" si="129"/>
        <v/>
      </c>
      <c r="E451" s="8" t="str">
        <f t="shared" si="132"/>
        <v/>
      </c>
    </row>
    <row r="452" spans="1:5">
      <c r="A452" s="6" t="str">
        <f t="shared" si="133"/>
        <v/>
      </c>
      <c r="B452" s="8" t="str">
        <f t="shared" si="130"/>
        <v/>
      </c>
      <c r="C452" s="8" t="str">
        <f t="shared" si="131"/>
        <v/>
      </c>
      <c r="D452" s="8" t="str">
        <f t="shared" si="129"/>
        <v/>
      </c>
      <c r="E452" s="8" t="str">
        <f t="shared" si="132"/>
        <v/>
      </c>
    </row>
    <row r="453" spans="1:5">
      <c r="A453" s="6" t="str">
        <f t="shared" si="133"/>
        <v/>
      </c>
      <c r="B453" s="8" t="str">
        <f t="shared" si="130"/>
        <v/>
      </c>
      <c r="C453" s="8" t="str">
        <f t="shared" si="131"/>
        <v/>
      </c>
      <c r="D453" s="8" t="str">
        <f t="shared" si="129"/>
        <v/>
      </c>
      <c r="E453" s="8" t="str">
        <f t="shared" si="132"/>
        <v/>
      </c>
    </row>
    <row r="454" spans="1:5">
      <c r="A454" s="6" t="str">
        <f t="shared" si="133"/>
        <v/>
      </c>
      <c r="B454" s="8" t="str">
        <f t="shared" si="130"/>
        <v/>
      </c>
      <c r="C454" s="8" t="str">
        <f t="shared" si="131"/>
        <v/>
      </c>
      <c r="D454" s="8" t="str">
        <f t="shared" si="129"/>
        <v/>
      </c>
      <c r="E454" s="8" t="str">
        <f t="shared" si="132"/>
        <v/>
      </c>
    </row>
    <row r="455" spans="1:5">
      <c r="A455" s="6" t="str">
        <f t="shared" si="133"/>
        <v/>
      </c>
      <c r="B455" s="8" t="str">
        <f t="shared" si="130"/>
        <v/>
      </c>
      <c r="C455" s="8" t="str">
        <f t="shared" si="131"/>
        <v/>
      </c>
      <c r="D455" s="8" t="str">
        <f t="shared" si="129"/>
        <v/>
      </c>
      <c r="E455" s="8" t="str">
        <f t="shared" si="132"/>
        <v/>
      </c>
    </row>
    <row r="456" spans="1:5">
      <c r="A456" s="6" t="str">
        <f t="shared" si="133"/>
        <v/>
      </c>
      <c r="B456" s="8" t="str">
        <f t="shared" si="130"/>
        <v/>
      </c>
      <c r="C456" s="8" t="str">
        <f t="shared" si="131"/>
        <v/>
      </c>
      <c r="D456" s="8" t="str">
        <f t="shared" si="129"/>
        <v/>
      </c>
      <c r="E456" s="8" t="str">
        <f t="shared" si="132"/>
        <v/>
      </c>
    </row>
    <row r="457" spans="1:5">
      <c r="A457" s="6" t="str">
        <f t="shared" si="133"/>
        <v/>
      </c>
      <c r="B457" s="8" t="str">
        <f t="shared" si="130"/>
        <v/>
      </c>
      <c r="C457" s="8" t="str">
        <f t="shared" si="131"/>
        <v/>
      </c>
      <c r="D457" s="8" t="str">
        <f t="shared" si="129"/>
        <v/>
      </c>
      <c r="E457" s="8" t="str">
        <f t="shared" si="132"/>
        <v/>
      </c>
    </row>
    <row r="458" spans="1:5">
      <c r="A458" s="6" t="str">
        <f t="shared" si="133"/>
        <v/>
      </c>
      <c r="B458" s="8" t="str">
        <f t="shared" si="130"/>
        <v/>
      </c>
      <c r="C458" s="8" t="str">
        <f t="shared" si="131"/>
        <v/>
      </c>
      <c r="D458" s="8" t="str">
        <f t="shared" si="129"/>
        <v/>
      </c>
      <c r="E458" s="8" t="str">
        <f t="shared" si="132"/>
        <v/>
      </c>
    </row>
    <row r="459" spans="1:5">
      <c r="A459" s="6" t="str">
        <f t="shared" si="133"/>
        <v/>
      </c>
      <c r="B459" s="8" t="str">
        <f t="shared" si="130"/>
        <v/>
      </c>
      <c r="C459" s="8" t="str">
        <f t="shared" si="131"/>
        <v/>
      </c>
      <c r="D459" s="8" t="str">
        <f t="shared" ref="D459:D474" si="134">IF(A459="","",ROUND(E459-C459,2))</f>
        <v/>
      </c>
      <c r="E459" s="8" t="str">
        <f t="shared" si="132"/>
        <v/>
      </c>
    </row>
    <row r="460" spans="1:5">
      <c r="A460" s="6" t="str">
        <f t="shared" si="133"/>
        <v/>
      </c>
      <c r="B460" s="8" t="str">
        <f t="shared" ref="B460:B475" si="135">IF(A460="","",IF(AND(B459-D459=0,E459=0),"",B459-D459))</f>
        <v/>
      </c>
      <c r="C460" s="8" t="str">
        <f t="shared" si="131"/>
        <v/>
      </c>
      <c r="D460" s="8" t="str">
        <f t="shared" si="134"/>
        <v/>
      </c>
      <c r="E460" s="8" t="str">
        <f t="shared" si="132"/>
        <v/>
      </c>
    </row>
    <row r="461" spans="1:5">
      <c r="A461" s="6" t="str">
        <f t="shared" si="133"/>
        <v/>
      </c>
      <c r="B461" s="8" t="str">
        <f t="shared" si="135"/>
        <v/>
      </c>
      <c r="C461" s="8" t="str">
        <f t="shared" ref="C461:C476" si="136">IF(A461="","",ROUND(B461*$D$5/12,2))</f>
        <v/>
      </c>
      <c r="D461" s="8" t="str">
        <f t="shared" si="134"/>
        <v/>
      </c>
      <c r="E461" s="8" t="str">
        <f t="shared" ref="E461:E476" si="137">IF(A461="","",IF(B461+C461&gt;$D$8,$D$8,B461+C461))</f>
        <v/>
      </c>
    </row>
    <row r="462" spans="1:5">
      <c r="A462" s="6" t="str">
        <f t="shared" ref="A462:A477" si="138">IF(OR(AND(E461&lt;$D$8,E460&lt;$D$8),E461="",E461=0),"",A461+1)</f>
        <v/>
      </c>
      <c r="B462" s="8" t="str">
        <f t="shared" si="135"/>
        <v/>
      </c>
      <c r="C462" s="8" t="str">
        <f t="shared" si="136"/>
        <v/>
      </c>
      <c r="D462" s="8" t="str">
        <f t="shared" si="134"/>
        <v/>
      </c>
      <c r="E462" s="8" t="str">
        <f t="shared" si="137"/>
        <v/>
      </c>
    </row>
    <row r="463" spans="1:5">
      <c r="A463" s="6" t="str">
        <f t="shared" si="138"/>
        <v/>
      </c>
      <c r="B463" s="8" t="str">
        <f t="shared" si="135"/>
        <v/>
      </c>
      <c r="C463" s="8" t="str">
        <f t="shared" si="136"/>
        <v/>
      </c>
      <c r="D463" s="8" t="str">
        <f t="shared" si="134"/>
        <v/>
      </c>
      <c r="E463" s="8" t="str">
        <f t="shared" si="137"/>
        <v/>
      </c>
    </row>
    <row r="464" spans="1:5">
      <c r="A464" s="6" t="str">
        <f t="shared" si="138"/>
        <v/>
      </c>
      <c r="B464" s="8" t="str">
        <f t="shared" si="135"/>
        <v/>
      </c>
      <c r="C464" s="8" t="str">
        <f t="shared" si="136"/>
        <v/>
      </c>
      <c r="D464" s="8" t="str">
        <f t="shared" si="134"/>
        <v/>
      </c>
      <c r="E464" s="8" t="str">
        <f t="shared" si="137"/>
        <v/>
      </c>
    </row>
    <row r="465" spans="1:5">
      <c r="A465" s="6" t="str">
        <f t="shared" si="138"/>
        <v/>
      </c>
      <c r="B465" s="8" t="str">
        <f t="shared" si="135"/>
        <v/>
      </c>
      <c r="C465" s="8" t="str">
        <f t="shared" si="136"/>
        <v/>
      </c>
      <c r="D465" s="8" t="str">
        <f t="shared" si="134"/>
        <v/>
      </c>
      <c r="E465" s="8" t="str">
        <f t="shared" si="137"/>
        <v/>
      </c>
    </row>
    <row r="466" spans="1:5">
      <c r="A466" s="6" t="str">
        <f t="shared" si="138"/>
        <v/>
      </c>
      <c r="B466" s="8" t="str">
        <f t="shared" si="135"/>
        <v/>
      </c>
      <c r="C466" s="8" t="str">
        <f t="shared" si="136"/>
        <v/>
      </c>
      <c r="D466" s="8" t="str">
        <f t="shared" si="134"/>
        <v/>
      </c>
      <c r="E466" s="8" t="str">
        <f t="shared" si="137"/>
        <v/>
      </c>
    </row>
    <row r="467" spans="1:5">
      <c r="A467" s="6" t="str">
        <f t="shared" si="138"/>
        <v/>
      </c>
      <c r="B467" s="8" t="str">
        <f t="shared" si="135"/>
        <v/>
      </c>
      <c r="C467" s="8" t="str">
        <f t="shared" si="136"/>
        <v/>
      </c>
      <c r="D467" s="8" t="str">
        <f t="shared" si="134"/>
        <v/>
      </c>
      <c r="E467" s="8" t="str">
        <f t="shared" si="137"/>
        <v/>
      </c>
    </row>
    <row r="468" spans="1:5">
      <c r="A468" s="6" t="str">
        <f t="shared" si="138"/>
        <v/>
      </c>
      <c r="B468" s="8" t="str">
        <f t="shared" si="135"/>
        <v/>
      </c>
      <c r="C468" s="8" t="str">
        <f t="shared" si="136"/>
        <v/>
      </c>
      <c r="D468" s="8" t="str">
        <f t="shared" si="134"/>
        <v/>
      </c>
      <c r="E468" s="8" t="str">
        <f t="shared" si="137"/>
        <v/>
      </c>
    </row>
    <row r="469" spans="1:5">
      <c r="A469" s="6" t="str">
        <f t="shared" si="138"/>
        <v/>
      </c>
      <c r="B469" s="8" t="str">
        <f t="shared" si="135"/>
        <v/>
      </c>
      <c r="C469" s="8" t="str">
        <f t="shared" si="136"/>
        <v/>
      </c>
      <c r="D469" s="8" t="str">
        <f t="shared" si="134"/>
        <v/>
      </c>
      <c r="E469" s="8" t="str">
        <f t="shared" si="137"/>
        <v/>
      </c>
    </row>
    <row r="470" spans="1:5">
      <c r="A470" s="6" t="str">
        <f t="shared" si="138"/>
        <v/>
      </c>
      <c r="B470" s="8" t="str">
        <f t="shared" si="135"/>
        <v/>
      </c>
      <c r="C470" s="8" t="str">
        <f t="shared" si="136"/>
        <v/>
      </c>
      <c r="D470" s="8" t="str">
        <f t="shared" si="134"/>
        <v/>
      </c>
      <c r="E470" s="8" t="str">
        <f t="shared" si="137"/>
        <v/>
      </c>
    </row>
    <row r="471" spans="1:5">
      <c r="A471" s="6" t="str">
        <f t="shared" si="138"/>
        <v/>
      </c>
      <c r="B471" s="8" t="str">
        <f t="shared" si="135"/>
        <v/>
      </c>
      <c r="C471" s="8" t="str">
        <f t="shared" si="136"/>
        <v/>
      </c>
      <c r="D471" s="8" t="str">
        <f t="shared" si="134"/>
        <v/>
      </c>
      <c r="E471" s="8" t="str">
        <f t="shared" si="137"/>
        <v/>
      </c>
    </row>
    <row r="472" spans="1:5">
      <c r="A472" s="6" t="str">
        <f t="shared" si="138"/>
        <v/>
      </c>
      <c r="B472" s="8" t="str">
        <f t="shared" si="135"/>
        <v/>
      </c>
      <c r="C472" s="8" t="str">
        <f t="shared" si="136"/>
        <v/>
      </c>
      <c r="D472" s="8" t="str">
        <f t="shared" si="134"/>
        <v/>
      </c>
      <c r="E472" s="8" t="str">
        <f t="shared" si="137"/>
        <v/>
      </c>
    </row>
    <row r="473" spans="1:5">
      <c r="A473" s="6" t="str">
        <f t="shared" si="138"/>
        <v/>
      </c>
      <c r="B473" s="8" t="str">
        <f t="shared" si="135"/>
        <v/>
      </c>
      <c r="C473" s="8" t="str">
        <f t="shared" si="136"/>
        <v/>
      </c>
      <c r="D473" s="8" t="str">
        <f t="shared" si="134"/>
        <v/>
      </c>
      <c r="E473" s="8" t="str">
        <f t="shared" si="137"/>
        <v/>
      </c>
    </row>
    <row r="474" spans="1:5">
      <c r="A474" s="6" t="str">
        <f t="shared" si="138"/>
        <v/>
      </c>
      <c r="B474" s="8" t="str">
        <f t="shared" si="135"/>
        <v/>
      </c>
      <c r="C474" s="8" t="str">
        <f t="shared" si="136"/>
        <v/>
      </c>
      <c r="D474" s="8" t="str">
        <f t="shared" si="134"/>
        <v/>
      </c>
      <c r="E474" s="8" t="str">
        <f t="shared" si="137"/>
        <v/>
      </c>
    </row>
    <row r="475" spans="1:5">
      <c r="A475" s="6" t="str">
        <f t="shared" si="138"/>
        <v/>
      </c>
      <c r="B475" s="8" t="str">
        <f t="shared" si="135"/>
        <v/>
      </c>
      <c r="C475" s="8" t="str">
        <f t="shared" si="136"/>
        <v/>
      </c>
      <c r="D475" s="8" t="str">
        <f t="shared" ref="D475:D490" si="139">IF(A475="","",ROUND(E475-C475,2))</f>
        <v/>
      </c>
      <c r="E475" s="8" t="str">
        <f t="shared" si="137"/>
        <v/>
      </c>
    </row>
    <row r="476" spans="1:5">
      <c r="A476" s="6" t="str">
        <f t="shared" si="138"/>
        <v/>
      </c>
      <c r="B476" s="8" t="str">
        <f t="shared" ref="B476:B491" si="140">IF(A476="","",IF(AND(B475-D475=0,E475=0),"",B475-D475))</f>
        <v/>
      </c>
      <c r="C476" s="8" t="str">
        <f t="shared" si="136"/>
        <v/>
      </c>
      <c r="D476" s="8" t="str">
        <f t="shared" si="139"/>
        <v/>
      </c>
      <c r="E476" s="8" t="str">
        <f t="shared" si="137"/>
        <v/>
      </c>
    </row>
    <row r="477" spans="1:5">
      <c r="A477" s="6" t="str">
        <f t="shared" si="138"/>
        <v/>
      </c>
      <c r="B477" s="8" t="str">
        <f t="shared" si="140"/>
        <v/>
      </c>
      <c r="C477" s="8" t="str">
        <f t="shared" ref="C477:C492" si="141">IF(A477="","",ROUND(B477*$D$5/12,2))</f>
        <v/>
      </c>
      <c r="D477" s="8" t="str">
        <f t="shared" si="139"/>
        <v/>
      </c>
      <c r="E477" s="8" t="str">
        <f t="shared" ref="E477:E492" si="142">IF(A477="","",IF(B477+C477&gt;$D$8,$D$8,B477+C477))</f>
        <v/>
      </c>
    </row>
    <row r="478" spans="1:5">
      <c r="A478" s="6" t="str">
        <f t="shared" ref="A478:A493" si="143">IF(OR(AND(E477&lt;$D$8,E476&lt;$D$8),E477="",E477=0),"",A477+1)</f>
        <v/>
      </c>
      <c r="B478" s="8" t="str">
        <f t="shared" si="140"/>
        <v/>
      </c>
      <c r="C478" s="8" t="str">
        <f t="shared" si="141"/>
        <v/>
      </c>
      <c r="D478" s="8" t="str">
        <f t="shared" si="139"/>
        <v/>
      </c>
      <c r="E478" s="8" t="str">
        <f t="shared" si="142"/>
        <v/>
      </c>
    </row>
    <row r="479" spans="1:5">
      <c r="A479" s="6" t="str">
        <f t="shared" si="143"/>
        <v/>
      </c>
      <c r="B479" s="8" t="str">
        <f t="shared" si="140"/>
        <v/>
      </c>
      <c r="C479" s="8" t="str">
        <f t="shared" si="141"/>
        <v/>
      </c>
      <c r="D479" s="8" t="str">
        <f t="shared" si="139"/>
        <v/>
      </c>
      <c r="E479" s="8" t="str">
        <f t="shared" si="142"/>
        <v/>
      </c>
    </row>
    <row r="480" spans="1:5">
      <c r="A480" s="6" t="str">
        <f t="shared" si="143"/>
        <v/>
      </c>
      <c r="B480" s="8" t="str">
        <f t="shared" si="140"/>
        <v/>
      </c>
      <c r="C480" s="8" t="str">
        <f t="shared" si="141"/>
        <v/>
      </c>
      <c r="D480" s="8" t="str">
        <f t="shared" si="139"/>
        <v/>
      </c>
      <c r="E480" s="8" t="str">
        <f t="shared" si="142"/>
        <v/>
      </c>
    </row>
    <row r="481" spans="1:5">
      <c r="A481" s="6" t="str">
        <f t="shared" si="143"/>
        <v/>
      </c>
      <c r="B481" s="8" t="str">
        <f t="shared" si="140"/>
        <v/>
      </c>
      <c r="C481" s="8" t="str">
        <f t="shared" si="141"/>
        <v/>
      </c>
      <c r="D481" s="8" t="str">
        <f t="shared" si="139"/>
        <v/>
      </c>
      <c r="E481" s="8" t="str">
        <f t="shared" si="142"/>
        <v/>
      </c>
    </row>
    <row r="482" spans="1:5">
      <c r="A482" s="6" t="str">
        <f t="shared" si="143"/>
        <v/>
      </c>
      <c r="B482" s="8" t="str">
        <f t="shared" si="140"/>
        <v/>
      </c>
      <c r="C482" s="8" t="str">
        <f t="shared" si="141"/>
        <v/>
      </c>
      <c r="D482" s="8" t="str">
        <f t="shared" si="139"/>
        <v/>
      </c>
      <c r="E482" s="8" t="str">
        <f t="shared" si="142"/>
        <v/>
      </c>
    </row>
    <row r="483" spans="1:5">
      <c r="A483" s="6" t="str">
        <f t="shared" si="143"/>
        <v/>
      </c>
      <c r="B483" s="8" t="str">
        <f t="shared" si="140"/>
        <v/>
      </c>
      <c r="C483" s="8" t="str">
        <f t="shared" si="141"/>
        <v/>
      </c>
      <c r="D483" s="8" t="str">
        <f t="shared" si="139"/>
        <v/>
      </c>
      <c r="E483" s="8" t="str">
        <f t="shared" si="142"/>
        <v/>
      </c>
    </row>
    <row r="484" spans="1:5">
      <c r="A484" s="6" t="str">
        <f t="shared" si="143"/>
        <v/>
      </c>
      <c r="B484" s="8" t="str">
        <f t="shared" si="140"/>
        <v/>
      </c>
      <c r="C484" s="8" t="str">
        <f t="shared" si="141"/>
        <v/>
      </c>
      <c r="D484" s="8" t="str">
        <f t="shared" si="139"/>
        <v/>
      </c>
      <c r="E484" s="8" t="str">
        <f t="shared" si="142"/>
        <v/>
      </c>
    </row>
    <row r="485" spans="1:5">
      <c r="A485" s="6" t="str">
        <f t="shared" si="143"/>
        <v/>
      </c>
      <c r="B485" s="8" t="str">
        <f t="shared" si="140"/>
        <v/>
      </c>
      <c r="C485" s="8" t="str">
        <f t="shared" si="141"/>
        <v/>
      </c>
      <c r="D485" s="8" t="str">
        <f t="shared" si="139"/>
        <v/>
      </c>
      <c r="E485" s="8" t="str">
        <f t="shared" si="142"/>
        <v/>
      </c>
    </row>
    <row r="486" spans="1:5">
      <c r="A486" s="6" t="str">
        <f t="shared" si="143"/>
        <v/>
      </c>
      <c r="B486" s="8" t="str">
        <f t="shared" si="140"/>
        <v/>
      </c>
      <c r="C486" s="8" t="str">
        <f t="shared" si="141"/>
        <v/>
      </c>
      <c r="D486" s="8" t="str">
        <f t="shared" si="139"/>
        <v/>
      </c>
      <c r="E486" s="8" t="str">
        <f t="shared" si="142"/>
        <v/>
      </c>
    </row>
    <row r="487" spans="1:5">
      <c r="A487" s="6" t="str">
        <f t="shared" si="143"/>
        <v/>
      </c>
      <c r="B487" s="8" t="str">
        <f t="shared" si="140"/>
        <v/>
      </c>
      <c r="C487" s="8" t="str">
        <f t="shared" si="141"/>
        <v/>
      </c>
      <c r="D487" s="8" t="str">
        <f t="shared" si="139"/>
        <v/>
      </c>
      <c r="E487" s="8" t="str">
        <f t="shared" si="142"/>
        <v/>
      </c>
    </row>
    <row r="488" spans="1:5">
      <c r="A488" s="6" t="str">
        <f t="shared" si="143"/>
        <v/>
      </c>
      <c r="B488" s="8" t="str">
        <f t="shared" si="140"/>
        <v/>
      </c>
      <c r="C488" s="8" t="str">
        <f t="shared" si="141"/>
        <v/>
      </c>
      <c r="D488" s="8" t="str">
        <f t="shared" si="139"/>
        <v/>
      </c>
      <c r="E488" s="8" t="str">
        <f t="shared" si="142"/>
        <v/>
      </c>
    </row>
    <row r="489" spans="1:5">
      <c r="A489" s="6" t="str">
        <f t="shared" si="143"/>
        <v/>
      </c>
      <c r="B489" s="8" t="str">
        <f t="shared" si="140"/>
        <v/>
      </c>
      <c r="C489" s="8" t="str">
        <f t="shared" si="141"/>
        <v/>
      </c>
      <c r="D489" s="8" t="str">
        <f t="shared" si="139"/>
        <v/>
      </c>
      <c r="E489" s="8" t="str">
        <f t="shared" si="142"/>
        <v/>
      </c>
    </row>
    <row r="490" spans="1:5">
      <c r="A490" s="6" t="str">
        <f t="shared" si="143"/>
        <v/>
      </c>
      <c r="B490" s="8" t="str">
        <f t="shared" si="140"/>
        <v/>
      </c>
      <c r="C490" s="8" t="str">
        <f t="shared" si="141"/>
        <v/>
      </c>
      <c r="D490" s="8" t="str">
        <f t="shared" si="139"/>
        <v/>
      </c>
      <c r="E490" s="8" t="str">
        <f t="shared" si="142"/>
        <v/>
      </c>
    </row>
    <row r="491" spans="1:5">
      <c r="A491" s="6" t="str">
        <f t="shared" si="143"/>
        <v/>
      </c>
      <c r="B491" s="8" t="str">
        <f t="shared" si="140"/>
        <v/>
      </c>
      <c r="C491" s="8" t="str">
        <f t="shared" si="141"/>
        <v/>
      </c>
      <c r="D491" s="8" t="str">
        <f t="shared" ref="D491:D500" si="144">IF(A491="","",ROUND(E491-C491,2))</f>
        <v/>
      </c>
      <c r="E491" s="8" t="str">
        <f t="shared" si="142"/>
        <v/>
      </c>
    </row>
    <row r="492" spans="1:5">
      <c r="A492" s="6" t="str">
        <f t="shared" si="143"/>
        <v/>
      </c>
      <c r="B492" s="8" t="str">
        <f t="shared" ref="B492:B500" si="145">IF(A492="","",IF(AND(B491-D491=0,E491=0),"",B491-D491))</f>
        <v/>
      </c>
      <c r="C492" s="8" t="str">
        <f t="shared" si="141"/>
        <v/>
      </c>
      <c r="D492" s="8" t="str">
        <f t="shared" si="144"/>
        <v/>
      </c>
      <c r="E492" s="8" t="str">
        <f t="shared" si="142"/>
        <v/>
      </c>
    </row>
    <row r="493" spans="1:5">
      <c r="A493" s="6" t="str">
        <f t="shared" si="143"/>
        <v/>
      </c>
      <c r="B493" s="8" t="str">
        <f t="shared" si="145"/>
        <v/>
      </c>
      <c r="C493" s="8" t="str">
        <f t="shared" ref="C493:C500" si="146">IF(A493="","",ROUND(B493*$D$5/12,2))</f>
        <v/>
      </c>
      <c r="D493" s="8" t="str">
        <f t="shared" si="144"/>
        <v/>
      </c>
      <c r="E493" s="8" t="str">
        <f t="shared" ref="E493:E500" si="147">IF(A493="","",IF(B493+C493&gt;$D$8,$D$8,B493+C493))</f>
        <v/>
      </c>
    </row>
    <row r="494" spans="1:5">
      <c r="A494" s="6" t="str">
        <f t="shared" ref="A494:A500" si="148">IF(OR(AND(E493&lt;$D$8,E492&lt;$D$8),E493="",E493=0),"",A493+1)</f>
        <v/>
      </c>
      <c r="B494" s="8" t="str">
        <f t="shared" si="145"/>
        <v/>
      </c>
      <c r="C494" s="8" t="str">
        <f t="shared" si="146"/>
        <v/>
      </c>
      <c r="D494" s="8" t="str">
        <f t="shared" si="144"/>
        <v/>
      </c>
      <c r="E494" s="8" t="str">
        <f t="shared" si="147"/>
        <v/>
      </c>
    </row>
    <row r="495" spans="1:5">
      <c r="A495" s="6" t="str">
        <f t="shared" si="148"/>
        <v/>
      </c>
      <c r="B495" s="8" t="str">
        <f t="shared" si="145"/>
        <v/>
      </c>
      <c r="C495" s="8" t="str">
        <f t="shared" si="146"/>
        <v/>
      </c>
      <c r="D495" s="8" t="str">
        <f t="shared" si="144"/>
        <v/>
      </c>
      <c r="E495" s="8" t="str">
        <f t="shared" si="147"/>
        <v/>
      </c>
    </row>
    <row r="496" spans="1:5">
      <c r="A496" s="6" t="str">
        <f t="shared" si="148"/>
        <v/>
      </c>
      <c r="B496" s="8" t="str">
        <f t="shared" si="145"/>
        <v/>
      </c>
      <c r="C496" s="8" t="str">
        <f t="shared" si="146"/>
        <v/>
      </c>
      <c r="D496" s="8" t="str">
        <f t="shared" si="144"/>
        <v/>
      </c>
      <c r="E496" s="8" t="str">
        <f t="shared" si="147"/>
        <v/>
      </c>
    </row>
    <row r="497" spans="1:5">
      <c r="A497" s="6" t="str">
        <f t="shared" si="148"/>
        <v/>
      </c>
      <c r="B497" s="8" t="str">
        <f t="shared" si="145"/>
        <v/>
      </c>
      <c r="C497" s="8" t="str">
        <f t="shared" si="146"/>
        <v/>
      </c>
      <c r="D497" s="8" t="str">
        <f t="shared" si="144"/>
        <v/>
      </c>
      <c r="E497" s="8" t="str">
        <f t="shared" si="147"/>
        <v/>
      </c>
    </row>
    <row r="498" spans="1:5">
      <c r="A498" s="6" t="str">
        <f t="shared" si="148"/>
        <v/>
      </c>
      <c r="B498" s="8" t="str">
        <f t="shared" si="145"/>
        <v/>
      </c>
      <c r="C498" s="8" t="str">
        <f t="shared" si="146"/>
        <v/>
      </c>
      <c r="D498" s="8" t="str">
        <f t="shared" si="144"/>
        <v/>
      </c>
      <c r="E498" s="8" t="str">
        <f t="shared" si="147"/>
        <v/>
      </c>
    </row>
    <row r="499" spans="1:5">
      <c r="A499" s="6" t="str">
        <f t="shared" si="148"/>
        <v/>
      </c>
      <c r="B499" s="8" t="str">
        <f t="shared" si="145"/>
        <v/>
      </c>
      <c r="C499" s="8" t="str">
        <f t="shared" si="146"/>
        <v/>
      </c>
      <c r="D499" s="8" t="str">
        <f t="shared" si="144"/>
        <v/>
      </c>
      <c r="E499" s="8" t="str">
        <f t="shared" si="147"/>
        <v/>
      </c>
    </row>
    <row r="500" spans="1:5">
      <c r="A500" s="6" t="str">
        <f t="shared" si="148"/>
        <v/>
      </c>
      <c r="B500" s="8" t="str">
        <f t="shared" si="145"/>
        <v/>
      </c>
      <c r="C500" s="8" t="str">
        <f t="shared" si="146"/>
        <v/>
      </c>
      <c r="D500" s="8" t="str">
        <f t="shared" si="144"/>
        <v/>
      </c>
      <c r="E500" s="8" t="str">
        <f t="shared" si="147"/>
        <v/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zoomScaleNormal="100" workbookViewId="0">
      <selection activeCell="B6" sqref="B6"/>
    </sheetView>
  </sheetViews>
  <sheetFormatPr baseColWidth="10" defaultRowHeight="12.75"/>
  <cols>
    <col min="1" max="1" width="18.28515625" style="283" customWidth="1"/>
    <col min="2" max="2" width="10.7109375" style="283" customWidth="1"/>
    <col min="3" max="3" width="6.5703125" style="283" customWidth="1"/>
    <col min="4" max="4" width="14.140625" style="283" customWidth="1"/>
    <col min="5" max="5" width="7" style="283" customWidth="1"/>
    <col min="6" max="6" width="12.140625" style="283" customWidth="1"/>
    <col min="7" max="7" width="12.5703125" style="283" bestFit="1" customWidth="1"/>
    <col min="8" max="8" width="4.85546875" style="283" customWidth="1"/>
    <col min="9" max="9" width="11.42578125" style="283"/>
    <col min="10" max="10" width="16" style="283" customWidth="1"/>
    <col min="11" max="20" width="11.5703125" style="283" bestFit="1" customWidth="1"/>
    <col min="21" max="16384" width="11.42578125" style="283"/>
  </cols>
  <sheetData>
    <row r="1" spans="1:27" ht="15.75">
      <c r="A1" s="281" t="s">
        <v>359</v>
      </c>
      <c r="B1" s="282"/>
      <c r="C1" s="282"/>
      <c r="D1" s="282"/>
      <c r="E1" s="282"/>
      <c r="F1" s="282"/>
      <c r="G1" s="282"/>
      <c r="H1" s="282"/>
    </row>
    <row r="2" spans="1:27">
      <c r="A2" s="284" t="s">
        <v>358</v>
      </c>
      <c r="B2" s="282"/>
      <c r="C2" s="282"/>
      <c r="D2" s="282"/>
      <c r="E2" s="282"/>
      <c r="F2" s="282"/>
      <c r="G2" s="282"/>
      <c r="H2" s="282"/>
    </row>
    <row r="3" spans="1:27">
      <c r="A3" s="284" t="s">
        <v>357</v>
      </c>
      <c r="B3" s="282"/>
      <c r="C3" s="282"/>
      <c r="D3" s="282"/>
      <c r="E3" s="282"/>
      <c r="F3" s="282"/>
      <c r="G3" s="282"/>
      <c r="H3" s="282"/>
      <c r="J3" s="308" t="s">
        <v>344</v>
      </c>
    </row>
    <row r="4" spans="1:27">
      <c r="A4" s="282"/>
      <c r="B4" s="282"/>
      <c r="C4" s="282"/>
      <c r="D4" s="282"/>
      <c r="E4" s="282"/>
      <c r="F4" s="282"/>
      <c r="G4" s="282"/>
      <c r="H4" s="282"/>
    </row>
    <row r="5" spans="1:27">
      <c r="A5" s="282"/>
      <c r="B5" s="282"/>
      <c r="C5" s="282"/>
      <c r="D5" s="282"/>
      <c r="E5" s="282"/>
      <c r="F5" s="285" t="s">
        <v>91</v>
      </c>
      <c r="G5" s="285"/>
      <c r="H5" s="282"/>
      <c r="J5" s="308" t="s">
        <v>351</v>
      </c>
      <c r="K5" s="302">
        <f>B7-2%</f>
        <v>4.0999999999999995E-2</v>
      </c>
      <c r="L5" s="309">
        <f>K5+4%/10</f>
        <v>4.4999999999999998E-2</v>
      </c>
      <c r="M5" s="309">
        <f t="shared" ref="M5:AA5" si="0">L5+4%/10</f>
        <v>4.9000000000000002E-2</v>
      </c>
      <c r="N5" s="309">
        <f t="shared" si="0"/>
        <v>5.3000000000000005E-2</v>
      </c>
      <c r="O5" s="309">
        <f t="shared" si="0"/>
        <v>5.7000000000000009E-2</v>
      </c>
      <c r="P5" s="309">
        <f t="shared" si="0"/>
        <v>6.1000000000000013E-2</v>
      </c>
      <c r="Q5" s="309">
        <f t="shared" si="0"/>
        <v>6.5000000000000016E-2</v>
      </c>
      <c r="R5" s="309">
        <f t="shared" si="0"/>
        <v>6.900000000000002E-2</v>
      </c>
      <c r="S5" s="309">
        <f t="shared" si="0"/>
        <v>7.3000000000000023E-2</v>
      </c>
      <c r="T5" s="309">
        <f t="shared" si="0"/>
        <v>7.7000000000000027E-2</v>
      </c>
      <c r="U5" s="309">
        <f t="shared" si="0"/>
        <v>8.100000000000003E-2</v>
      </c>
      <c r="V5" s="309">
        <f t="shared" si="0"/>
        <v>8.5000000000000034E-2</v>
      </c>
      <c r="W5" s="309">
        <f t="shared" si="0"/>
        <v>8.9000000000000037E-2</v>
      </c>
      <c r="X5" s="309">
        <f t="shared" si="0"/>
        <v>9.3000000000000041E-2</v>
      </c>
      <c r="Y5" s="309">
        <f t="shared" si="0"/>
        <v>9.7000000000000045E-2</v>
      </c>
      <c r="Z5" s="309">
        <f t="shared" si="0"/>
        <v>0.10100000000000005</v>
      </c>
      <c r="AA5" s="309">
        <f t="shared" si="0"/>
        <v>0.10500000000000005</v>
      </c>
    </row>
    <row r="6" spans="1:27">
      <c r="A6" s="286" t="s">
        <v>27</v>
      </c>
      <c r="B6" s="287">
        <v>100000</v>
      </c>
      <c r="C6" s="282"/>
      <c r="D6" s="282"/>
      <c r="E6" s="282"/>
      <c r="F6" s="288" t="s">
        <v>331</v>
      </c>
      <c r="G6" s="288" t="s">
        <v>332</v>
      </c>
      <c r="H6" s="282"/>
      <c r="J6" s="308" t="s">
        <v>128</v>
      </c>
      <c r="K6" s="303">
        <f t="shared" ref="K6:AA6" si="1">$G$7*(1+K5/12)^60-$F$13/K5*12*(((1+K5/12)^60)-1)</f>
        <v>63538.449136253897</v>
      </c>
      <c r="L6" s="303">
        <f t="shared" si="1"/>
        <v>65262.558389818849</v>
      </c>
      <c r="M6" s="303">
        <f t="shared" si="1"/>
        <v>67023.812384044548</v>
      </c>
      <c r="N6" s="303">
        <f t="shared" si="1"/>
        <v>68822.963409138349</v>
      </c>
      <c r="O6" s="303">
        <f t="shared" si="1"/>
        <v>70660.778474735009</v>
      </c>
      <c r="P6" s="303">
        <f t="shared" si="1"/>
        <v>72538.03959046035</v>
      </c>
      <c r="Q6" s="303">
        <f t="shared" si="1"/>
        <v>74455.54405170973</v>
      </c>
      <c r="R6" s="303">
        <f t="shared" si="1"/>
        <v>76414.104730754974</v>
      </c>
      <c r="S6" s="303">
        <f t="shared" si="1"/>
        <v>78414.550373265112</v>
      </c>
      <c r="T6" s="303">
        <f t="shared" si="1"/>
        <v>80457.725900347839</v>
      </c>
      <c r="U6" s="303">
        <f t="shared" si="1"/>
        <v>82544.492716204957</v>
      </c>
      <c r="V6" s="303">
        <f t="shared" si="1"/>
        <v>84675.729021510255</v>
      </c>
      <c r="W6" s="303">
        <f t="shared" si="1"/>
        <v>86852.330132611445</v>
      </c>
      <c r="X6" s="303">
        <f t="shared" si="1"/>
        <v>89075.208806660739</v>
      </c>
      <c r="Y6" s="303">
        <f t="shared" si="1"/>
        <v>91345.295572784002</v>
      </c>
      <c r="Z6" s="303">
        <f t="shared" si="1"/>
        <v>93663.539069396982</v>
      </c>
      <c r="AA6" s="303">
        <f t="shared" si="1"/>
        <v>96030.9063877812</v>
      </c>
    </row>
    <row r="7" spans="1:27">
      <c r="A7" s="286" t="s">
        <v>251</v>
      </c>
      <c r="B7" s="289">
        <v>6.0999999999999999E-2</v>
      </c>
      <c r="C7" s="282" t="s">
        <v>333</v>
      </c>
      <c r="D7" s="282"/>
      <c r="E7" s="282"/>
      <c r="F7" s="290">
        <f>$B$6*(1+$B$7/12)^120-$F$13*((1+$B$7/12)^120-1)/$B$7*12</f>
        <v>72538.039590460336</v>
      </c>
      <c r="G7" s="291">
        <f>$B$6*(1+$B$7/12)^60-$F$13*((1+$B$7/12)^60-1)/$B$7*12</f>
        <v>88341.728156484198</v>
      </c>
      <c r="H7" s="282"/>
      <c r="J7" s="308" t="s">
        <v>352</v>
      </c>
      <c r="K7" s="303">
        <f>$F$8-K6</f>
        <v>21958.166988970552</v>
      </c>
      <c r="L7" s="303">
        <f t="shared" ref="L7:AA7" si="2">$F$8-L6</f>
        <v>20234.0577354056</v>
      </c>
      <c r="M7" s="303">
        <f t="shared" si="2"/>
        <v>18472.803741179901</v>
      </c>
      <c r="N7" s="303">
        <f t="shared" si="2"/>
        <v>16673.652716086101</v>
      </c>
      <c r="O7" s="303">
        <f t="shared" si="2"/>
        <v>14835.83765048944</v>
      </c>
      <c r="P7" s="303">
        <f t="shared" si="2"/>
        <v>12958.576534764099</v>
      </c>
      <c r="Q7" s="303">
        <f t="shared" si="2"/>
        <v>11041.072073514719</v>
      </c>
      <c r="R7" s="303">
        <f t="shared" si="2"/>
        <v>9082.5113944694749</v>
      </c>
      <c r="S7" s="303">
        <f t="shared" si="2"/>
        <v>7082.0657519593369</v>
      </c>
      <c r="T7" s="303">
        <f t="shared" si="2"/>
        <v>5038.8902248766099</v>
      </c>
      <c r="U7" s="303">
        <f t="shared" si="2"/>
        <v>2952.1234090194921</v>
      </c>
      <c r="V7" s="303">
        <f t="shared" si="2"/>
        <v>820.88710371419438</v>
      </c>
      <c r="W7" s="303">
        <f t="shared" si="2"/>
        <v>-1355.7140073869959</v>
      </c>
      <c r="X7" s="303">
        <f t="shared" si="2"/>
        <v>-3578.5926814362901</v>
      </c>
      <c r="Y7" s="303">
        <f t="shared" si="2"/>
        <v>-5848.6794475595525</v>
      </c>
      <c r="Z7" s="303">
        <f t="shared" si="2"/>
        <v>-8166.9229441725329</v>
      </c>
      <c r="AA7" s="303">
        <f t="shared" si="2"/>
        <v>-10534.290262556751</v>
      </c>
    </row>
    <row r="8" spans="1:27">
      <c r="A8" s="286" t="s">
        <v>334</v>
      </c>
      <c r="B8" s="289">
        <v>7.0999999999999994E-2</v>
      </c>
      <c r="C8" s="282" t="s">
        <v>335</v>
      </c>
      <c r="D8" s="282"/>
      <c r="E8" s="282"/>
      <c r="F8" s="292">
        <f>$B$6*(1+$B$8/12)^120-$F$13*((1+$B$8/12)^120-1)/$B$8*12</f>
        <v>85496.616125224449</v>
      </c>
      <c r="G8" s="290">
        <f>$B$6*(1+$B$8/12)^60-$F$13*((1+$B$8/12)^60-1)/$B$8*12</f>
        <v>94018.457332754857</v>
      </c>
      <c r="H8" s="282"/>
      <c r="J8" s="308" t="s">
        <v>353</v>
      </c>
    </row>
    <row r="9" spans="1:27">
      <c r="A9" s="286" t="s">
        <v>336</v>
      </c>
      <c r="B9" s="289">
        <v>0.01</v>
      </c>
      <c r="C9" s="282"/>
      <c r="D9" s="282"/>
      <c r="E9" s="293" t="s">
        <v>337</v>
      </c>
      <c r="F9" s="294">
        <f>F8-F7</f>
        <v>12958.576534764114</v>
      </c>
      <c r="G9" s="295"/>
      <c r="H9" s="282"/>
      <c r="J9" s="308" t="s">
        <v>354</v>
      </c>
    </row>
    <row r="10" spans="1:27">
      <c r="A10" s="305"/>
      <c r="B10" s="282"/>
      <c r="C10" s="282"/>
      <c r="D10" s="282"/>
      <c r="E10" s="293" t="s">
        <v>102</v>
      </c>
      <c r="F10" s="296">
        <f>F9/(1+4%)^10</f>
        <v>8754.3499858734158</v>
      </c>
      <c r="G10" s="297" t="s">
        <v>338</v>
      </c>
      <c r="H10" s="282"/>
      <c r="J10" s="308" t="s">
        <v>355</v>
      </c>
    </row>
    <row r="11" spans="1:27">
      <c r="A11" s="311" t="str">
        <f>IF(B7&gt;B8,"Achtung:Nominalverzinsung für 10 Jahre muss höher sein als für 5 Jahre","")</f>
        <v/>
      </c>
      <c r="B11" s="282"/>
      <c r="C11" s="282"/>
      <c r="D11" s="282"/>
      <c r="E11" s="282"/>
      <c r="F11" s="282"/>
      <c r="G11" s="282"/>
      <c r="H11" s="282"/>
    </row>
    <row r="12" spans="1:27">
      <c r="A12" s="305" t="s">
        <v>101</v>
      </c>
      <c r="B12" s="282"/>
      <c r="C12" s="282"/>
      <c r="D12" s="282"/>
      <c r="E12" s="282"/>
      <c r="F12" s="282"/>
      <c r="G12" s="282"/>
      <c r="H12" s="282"/>
    </row>
    <row r="13" spans="1:27">
      <c r="A13" s="305" t="s">
        <v>346</v>
      </c>
      <c r="B13" s="282"/>
      <c r="C13" s="282"/>
      <c r="D13" s="282"/>
      <c r="E13" s="282"/>
      <c r="F13" s="298">
        <f>B6*(B8+B9)/12</f>
        <v>674.99999999999989</v>
      </c>
      <c r="G13" s="282" t="s">
        <v>339</v>
      </c>
      <c r="H13" s="282"/>
      <c r="J13" s="308" t="s">
        <v>356</v>
      </c>
      <c r="K13" s="310">
        <f>B7</f>
        <v>6.0999999999999999E-2</v>
      </c>
      <c r="L13" s="310">
        <f>K13</f>
        <v>6.0999999999999999E-2</v>
      </c>
    </row>
    <row r="14" spans="1:27">
      <c r="A14" s="305" t="s">
        <v>347</v>
      </c>
      <c r="B14" s="282"/>
      <c r="C14" s="282"/>
      <c r="D14" s="282"/>
      <c r="E14" s="282"/>
      <c r="F14" s="282"/>
      <c r="G14" s="282"/>
      <c r="H14" s="282"/>
      <c r="K14" s="283">
        <v>20000</v>
      </c>
      <c r="L14" s="283">
        <v>-20000</v>
      </c>
    </row>
    <row r="15" spans="1:27">
      <c r="A15" s="305" t="s">
        <v>348</v>
      </c>
      <c r="B15" s="282"/>
      <c r="C15" s="282"/>
      <c r="D15" s="282"/>
      <c r="E15" s="282"/>
      <c r="F15" s="282"/>
      <c r="G15" s="282"/>
      <c r="H15" s="282"/>
    </row>
    <row r="16" spans="1:27">
      <c r="A16" s="282" t="s">
        <v>340</v>
      </c>
      <c r="B16" s="299">
        <f>B7</f>
        <v>6.0999999999999999E-2</v>
      </c>
      <c r="C16" s="282" t="s">
        <v>341</v>
      </c>
      <c r="D16" s="300">
        <f>F16-B16</f>
        <v>2.5518473982278495E-2</v>
      </c>
      <c r="E16" s="282" t="s">
        <v>342</v>
      </c>
      <c r="F16" s="301">
        <f>A37</f>
        <v>8.6518473982278493E-2</v>
      </c>
      <c r="G16" s="282" t="s">
        <v>343</v>
      </c>
      <c r="H16" s="282"/>
    </row>
    <row r="17" spans="1:8">
      <c r="A17" s="282"/>
      <c r="B17" s="282"/>
      <c r="C17" s="282"/>
      <c r="D17" s="282"/>
      <c r="E17" s="282"/>
      <c r="F17" s="282"/>
      <c r="G17" s="282"/>
      <c r="H17" s="282"/>
    </row>
    <row r="23" spans="1:8">
      <c r="A23" s="283" t="s">
        <v>344</v>
      </c>
    </row>
    <row r="24" spans="1:8">
      <c r="A24" s="283" t="s">
        <v>345</v>
      </c>
    </row>
    <row r="25" spans="1:8">
      <c r="A25" s="302">
        <v>0.01</v>
      </c>
      <c r="B25" s="303">
        <f t="shared" ref="B25:B37" si="3">($G$7)*(1+A25/12)^60-$F$13*((1+A25/12)^60-1)/A25*12-$F$8</f>
        <v>-34139.302329664351</v>
      </c>
    </row>
    <row r="26" spans="1:8">
      <c r="A26" s="302">
        <v>0.3</v>
      </c>
      <c r="B26" s="303">
        <f t="shared" si="3"/>
        <v>211394.09059227328</v>
      </c>
    </row>
    <row r="27" spans="1:8">
      <c r="A27" s="304">
        <f t="shared" ref="A27:A37" si="4">IF(ABS(B25-B26)&lt;0.000001,A26,A26+(A25-A26)*(B26)/(B26-B25))</f>
        <v>5.0322000839821801E-2</v>
      </c>
      <c r="B27" s="303">
        <f t="shared" si="3"/>
        <v>-17882.414014715774</v>
      </c>
    </row>
    <row r="28" spans="1:8">
      <c r="A28" s="304">
        <f t="shared" si="4"/>
        <v>6.9795628802711035E-2</v>
      </c>
      <c r="B28" s="303">
        <f t="shared" si="3"/>
        <v>-8687.9720602502639</v>
      </c>
    </row>
    <row r="29" spans="1:8">
      <c r="A29" s="304">
        <f t="shared" si="4"/>
        <v>8.8196564551848086E-2</v>
      </c>
      <c r="B29" s="303">
        <f t="shared" si="3"/>
        <v>914.83985113474773</v>
      </c>
    </row>
    <row r="30" spans="1:8">
      <c r="A30" s="304">
        <f t="shared" si="4"/>
        <v>8.6443545803087371E-2</v>
      </c>
      <c r="B30" s="303">
        <f t="shared" si="3"/>
        <v>-40.660264615042252</v>
      </c>
    </row>
    <row r="31" spans="1:8">
      <c r="A31" s="304">
        <f t="shared" si="4"/>
        <v>8.6518143602736838E-2</v>
      </c>
      <c r="B31" s="303">
        <f t="shared" si="3"/>
        <v>-0.17931780936487485</v>
      </c>
    </row>
    <row r="32" spans="1:8">
      <c r="A32" s="304">
        <f t="shared" si="4"/>
        <v>8.6518474047429267E-2</v>
      </c>
      <c r="B32" s="303">
        <f t="shared" si="3"/>
        <v>3.5361430491320789E-5</v>
      </c>
    </row>
    <row r="33" spans="1:2">
      <c r="A33" s="304">
        <f t="shared" si="4"/>
        <v>8.6518473982278493E-2</v>
      </c>
      <c r="B33" s="303">
        <f t="shared" si="3"/>
        <v>0</v>
      </c>
    </row>
    <row r="34" spans="1:2">
      <c r="A34" s="304">
        <f t="shared" si="4"/>
        <v>8.6518473982278493E-2</v>
      </c>
      <c r="B34" s="303">
        <f t="shared" si="3"/>
        <v>0</v>
      </c>
    </row>
    <row r="35" spans="1:2">
      <c r="A35" s="304">
        <f t="shared" si="4"/>
        <v>8.6518473982278493E-2</v>
      </c>
      <c r="B35" s="303">
        <f t="shared" si="3"/>
        <v>0</v>
      </c>
    </row>
    <row r="36" spans="1:2">
      <c r="A36" s="304">
        <f t="shared" si="4"/>
        <v>8.6518473982278493E-2</v>
      </c>
      <c r="B36" s="303">
        <f t="shared" si="3"/>
        <v>0</v>
      </c>
    </row>
    <row r="37" spans="1:2">
      <c r="A37" s="304">
        <f t="shared" si="4"/>
        <v>8.6518473982278493E-2</v>
      </c>
      <c r="B37" s="303">
        <f t="shared" si="3"/>
        <v>0</v>
      </c>
    </row>
  </sheetData>
  <phoneticPr fontId="6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&amp;L&amp;F&amp;C&amp;A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E5" sqref="E5"/>
    </sheetView>
  </sheetViews>
  <sheetFormatPr baseColWidth="10" defaultRowHeight="12.75"/>
  <cols>
    <col min="1" max="1" width="5.28515625" customWidth="1"/>
    <col min="2" max="2" width="13.28515625" customWidth="1"/>
    <col min="3" max="3" width="9.85546875" customWidth="1"/>
    <col min="4" max="4" width="7.42578125" customWidth="1"/>
    <col min="5" max="5" width="13.42578125" customWidth="1"/>
    <col min="6" max="6" width="15.28515625" customWidth="1"/>
  </cols>
  <sheetData>
    <row r="1" spans="1:7">
      <c r="A1" s="59" t="s">
        <v>0</v>
      </c>
      <c r="B1" s="106"/>
      <c r="C1" s="204">
        <v>2000</v>
      </c>
      <c r="D1" s="6"/>
      <c r="E1" s="6"/>
      <c r="F1" s="6"/>
      <c r="G1" s="6"/>
    </row>
    <row r="2" spans="1:7">
      <c r="A2" s="59" t="s">
        <v>1</v>
      </c>
      <c r="B2" s="106"/>
      <c r="C2" s="42">
        <v>0.1</v>
      </c>
      <c r="D2" s="6"/>
      <c r="E2" s="6"/>
      <c r="F2" s="6"/>
      <c r="G2" s="6"/>
    </row>
    <row r="3" spans="1:7">
      <c r="A3" s="6"/>
      <c r="B3" s="6"/>
      <c r="C3" s="6"/>
      <c r="D3" s="6"/>
      <c r="E3" s="6"/>
      <c r="F3" s="6"/>
      <c r="G3" s="6"/>
    </row>
    <row r="4" spans="1:7" ht="34.5" customHeight="1">
      <c r="A4" s="215" t="s">
        <v>2</v>
      </c>
      <c r="B4" s="215" t="s">
        <v>3</v>
      </c>
      <c r="C4" s="216" t="s">
        <v>4</v>
      </c>
      <c r="D4" s="216" t="s">
        <v>5</v>
      </c>
      <c r="E4" s="215" t="s">
        <v>6</v>
      </c>
      <c r="F4" s="215" t="s">
        <v>7</v>
      </c>
      <c r="G4" s="6"/>
    </row>
    <row r="5" spans="1:7">
      <c r="A5" s="216">
        <v>1</v>
      </c>
      <c r="B5" s="217">
        <f>C1</f>
        <v>2000</v>
      </c>
      <c r="C5" s="216">
        <f>B5*$C$2</f>
        <v>200</v>
      </c>
      <c r="D5" s="216">
        <f>E5-C5</f>
        <v>300</v>
      </c>
      <c r="E5" s="218">
        <v>500</v>
      </c>
      <c r="F5" s="217">
        <f>B5-D5</f>
        <v>1700</v>
      </c>
      <c r="G5" s="6"/>
    </row>
    <row r="6" spans="1:7">
      <c r="A6" s="216">
        <v>2</v>
      </c>
      <c r="B6" s="217">
        <f>F5</f>
        <v>1700</v>
      </c>
      <c r="C6" s="216">
        <f>B6*$C$2</f>
        <v>170</v>
      </c>
      <c r="D6" s="216">
        <f>E6-C6</f>
        <v>330</v>
      </c>
      <c r="E6" s="218">
        <v>500</v>
      </c>
      <c r="F6" s="217">
        <f>B6-D6</f>
        <v>1370</v>
      </c>
      <c r="G6" s="6"/>
    </row>
    <row r="7" spans="1:7">
      <c r="A7" s="216">
        <v>3</v>
      </c>
      <c r="B7" s="217">
        <f>F6</f>
        <v>1370</v>
      </c>
      <c r="C7" s="216">
        <f>B7*$C$2</f>
        <v>137</v>
      </c>
      <c r="D7" s="216">
        <f>E7-C7</f>
        <v>363</v>
      </c>
      <c r="E7" s="218">
        <v>500</v>
      </c>
      <c r="F7" s="217">
        <f>B7-D7</f>
        <v>1007</v>
      </c>
      <c r="G7" s="6"/>
    </row>
    <row r="8" spans="1:7">
      <c r="A8" s="216">
        <v>4</v>
      </c>
      <c r="B8" s="217">
        <f>F7</f>
        <v>1007</v>
      </c>
      <c r="C8" s="250">
        <f>B8*$C$2</f>
        <v>100.7</v>
      </c>
      <c r="D8" s="250">
        <f>E8-C8</f>
        <v>399.3</v>
      </c>
      <c r="E8" s="218">
        <v>500</v>
      </c>
      <c r="F8" s="251">
        <f>B8-D8</f>
        <v>607.70000000000005</v>
      </c>
      <c r="G8" s="6"/>
    </row>
    <row r="9" spans="1:7">
      <c r="A9" s="6"/>
      <c r="B9" s="6"/>
      <c r="C9" s="6"/>
      <c r="D9" s="6"/>
      <c r="E9" s="6"/>
      <c r="F9" s="6"/>
      <c r="G9" s="6"/>
    </row>
    <row r="10" spans="1:7">
      <c r="A10" s="6"/>
      <c r="B10" s="6"/>
      <c r="C10" s="6"/>
      <c r="D10" s="6"/>
      <c r="E10" s="6"/>
      <c r="F10" s="6"/>
      <c r="G10" s="6"/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1" sqref="B1"/>
    </sheetView>
  </sheetViews>
  <sheetFormatPr baseColWidth="10" defaultRowHeight="12.75"/>
  <cols>
    <col min="1" max="1" width="18.140625" customWidth="1"/>
    <col min="2" max="2" width="12.5703125" customWidth="1"/>
    <col min="5" max="5" width="13.85546875" customWidth="1"/>
  </cols>
  <sheetData>
    <row r="1" spans="1:5">
      <c r="A1" s="15" t="s">
        <v>63</v>
      </c>
      <c r="B1" s="87">
        <v>200000</v>
      </c>
      <c r="C1" s="58"/>
      <c r="D1" s="58"/>
      <c r="E1" s="38"/>
    </row>
    <row r="2" spans="1:5">
      <c r="A2" s="16" t="s">
        <v>161</v>
      </c>
      <c r="B2" s="190">
        <v>0.12</v>
      </c>
      <c r="C2" s="64"/>
      <c r="D2" s="64"/>
      <c r="E2" s="36"/>
    </row>
    <row r="3" spans="1:5">
      <c r="A3" s="16" t="s">
        <v>25</v>
      </c>
      <c r="B3" s="190">
        <v>0.14000000000000001</v>
      </c>
      <c r="C3" s="64"/>
      <c r="D3" s="64"/>
      <c r="E3" s="36"/>
    </row>
    <row r="4" spans="1:5">
      <c r="A4" s="16"/>
      <c r="B4" s="64"/>
      <c r="C4" s="64"/>
      <c r="D4" s="64"/>
      <c r="E4" s="36"/>
    </row>
    <row r="5" spans="1:5">
      <c r="A5" s="16" t="s">
        <v>168</v>
      </c>
      <c r="B5" s="190">
        <v>0</v>
      </c>
      <c r="C5" s="89" t="s">
        <v>164</v>
      </c>
      <c r="D5" s="64"/>
      <c r="E5" s="36"/>
    </row>
    <row r="6" spans="1:5">
      <c r="A6" s="16" t="s">
        <v>112</v>
      </c>
      <c r="B6" s="90">
        <v>0</v>
      </c>
      <c r="C6" s="89" t="s">
        <v>164</v>
      </c>
      <c r="D6" s="64"/>
      <c r="E6" s="36"/>
    </row>
    <row r="7" spans="1:5">
      <c r="A7" s="16" t="s">
        <v>24</v>
      </c>
      <c r="B7" s="90">
        <v>4</v>
      </c>
      <c r="C7" s="89" t="s">
        <v>164</v>
      </c>
      <c r="D7" s="64"/>
      <c r="E7" s="36"/>
    </row>
    <row r="8" spans="1:5">
      <c r="A8" s="91" t="s">
        <v>165</v>
      </c>
      <c r="B8" s="92"/>
      <c r="C8" s="64"/>
      <c r="D8" s="64"/>
      <c r="E8" s="36"/>
    </row>
    <row r="9" spans="1:5">
      <c r="A9" s="16"/>
      <c r="B9" s="64"/>
      <c r="C9" s="64"/>
      <c r="D9" s="64"/>
      <c r="E9" s="36"/>
    </row>
    <row r="10" spans="1:5">
      <c r="A10" s="91" t="s">
        <v>166</v>
      </c>
      <c r="B10" s="64"/>
      <c r="C10" s="64"/>
      <c r="D10" s="64"/>
      <c r="E10" s="36"/>
    </row>
    <row r="11" spans="1:5">
      <c r="A11" s="16" t="s">
        <v>168</v>
      </c>
      <c r="B11" s="93">
        <f>IF(B5=0,B2/((1+B2)^B7-1),B5)</f>
        <v>0.20923443630568969</v>
      </c>
      <c r="C11" s="64"/>
      <c r="D11" s="64"/>
      <c r="E11" s="36"/>
    </row>
    <row r="12" spans="1:5">
      <c r="A12" s="16" t="s">
        <v>112</v>
      </c>
      <c r="B12" s="94">
        <f>IF(B6=0,B1*(B2+B11),B6)</f>
        <v>65846.887261137948</v>
      </c>
      <c r="C12" s="64"/>
      <c r="D12" s="64"/>
      <c r="E12" s="95"/>
    </row>
    <row r="13" spans="1:5">
      <c r="A13" s="16" t="s">
        <v>24</v>
      </c>
      <c r="B13" s="64">
        <f>IF(B7=0,LOG((B2+B5)/B5)/LOG(1+B2),B7)</f>
        <v>4</v>
      </c>
      <c r="C13" s="64"/>
      <c r="D13" s="64"/>
      <c r="E13" s="36"/>
    </row>
    <row r="14" spans="1:5">
      <c r="A14" s="16" t="s">
        <v>40</v>
      </c>
      <c r="B14" s="96">
        <f>IF(B3=0,0,B12/B1*(1-(1+B3)^(-B13))/B3)*100</f>
        <v>95.929442812856408</v>
      </c>
      <c r="C14" s="64"/>
      <c r="D14" s="64"/>
      <c r="E14" s="36"/>
    </row>
    <row r="15" spans="1:5">
      <c r="A15" s="16" t="s">
        <v>189</v>
      </c>
      <c r="B15" s="94">
        <f>B1*B14/100</f>
        <v>191858.88562571281</v>
      </c>
      <c r="C15" s="64"/>
      <c r="D15" s="64"/>
      <c r="E15" s="36"/>
    </row>
    <row r="16" spans="1:5">
      <c r="A16" s="18" t="s">
        <v>167</v>
      </c>
      <c r="B16" s="97">
        <f>100%-B14%</f>
        <v>4.0705571871435975E-2</v>
      </c>
      <c r="C16" s="31"/>
      <c r="D16" s="31"/>
      <c r="E16" s="37"/>
    </row>
    <row r="18" spans="1:5">
      <c r="A18" s="223" t="s">
        <v>169</v>
      </c>
      <c r="B18" s="58"/>
      <c r="C18" s="58"/>
      <c r="D18" s="58"/>
      <c r="E18" s="38"/>
    </row>
    <row r="19" spans="1:5">
      <c r="A19" s="16" t="s">
        <v>170</v>
      </c>
      <c r="B19" s="224">
        <v>0.12</v>
      </c>
      <c r="C19" s="64"/>
      <c r="D19" s="64"/>
      <c r="E19" s="36"/>
    </row>
    <row r="20" spans="1:5">
      <c r="A20" s="16" t="s">
        <v>158</v>
      </c>
      <c r="B20" s="225">
        <v>98</v>
      </c>
      <c r="C20" s="64"/>
      <c r="D20" s="64"/>
      <c r="E20" s="36"/>
    </row>
    <row r="21" spans="1:5">
      <c r="A21" s="16" t="s">
        <v>30</v>
      </c>
      <c r="B21" s="90">
        <v>4</v>
      </c>
      <c r="C21" s="64"/>
      <c r="D21" s="64"/>
      <c r="E21" s="36"/>
    </row>
    <row r="22" spans="1:5">
      <c r="A22" s="16" t="s">
        <v>101</v>
      </c>
      <c r="B22" s="64"/>
      <c r="C22" s="64"/>
      <c r="D22" s="64"/>
      <c r="E22" s="36"/>
    </row>
    <row r="23" spans="1:5">
      <c r="A23" s="16" t="s">
        <v>171</v>
      </c>
      <c r="B23" s="226">
        <f>B38</f>
        <v>0.12965538967341769</v>
      </c>
      <c r="C23" s="64"/>
      <c r="D23" s="64"/>
      <c r="E23" s="36"/>
    </row>
    <row r="24" spans="1:5">
      <c r="A24" s="18"/>
      <c r="B24" s="31"/>
      <c r="C24" s="31"/>
      <c r="D24" s="31"/>
      <c r="E24" s="37"/>
    </row>
    <row r="28" spans="1:5" ht="15.75">
      <c r="A28" s="2" t="s">
        <v>37</v>
      </c>
      <c r="B28" s="2" t="s">
        <v>38</v>
      </c>
      <c r="C28" s="2" t="s">
        <v>105</v>
      </c>
    </row>
    <row r="29" spans="1:5">
      <c r="A29">
        <v>1</v>
      </c>
      <c r="B29" s="33">
        <f>B19</f>
        <v>0.12</v>
      </c>
      <c r="C29">
        <f t="shared" ref="C29:C38" si="0">(1-(1+B29)^(-$B$21))/B29*($B$19/(1-(1+$B$19)^(-$B$21)))</f>
        <v>0.99999999999999989</v>
      </c>
    </row>
    <row r="30" spans="1:5">
      <c r="A30">
        <v>2</v>
      </c>
      <c r="B30" s="33">
        <f>B29+(100%-B20%)/B21</f>
        <v>0.125</v>
      </c>
      <c r="C30">
        <f t="shared" si="0"/>
        <v>0.9895599884085049</v>
      </c>
    </row>
    <row r="31" spans="1:5">
      <c r="A31">
        <v>3</v>
      </c>
      <c r="B31" s="33">
        <f t="shared" ref="B31:B38" si="1">IF(ABS(C29-C30)&lt;0.000001,B30,B30+(B29-B30)*(C30-$B$20%)/(C30-C29))</f>
        <v>0.12957853342629094</v>
      </c>
      <c r="C31">
        <f t="shared" si="0"/>
        <v>0.98015658867267375</v>
      </c>
    </row>
    <row r="32" spans="1:5">
      <c r="A32">
        <v>4</v>
      </c>
      <c r="B32" s="33">
        <f t="shared" si="1"/>
        <v>0.12965477675233858</v>
      </c>
      <c r="C32">
        <f t="shared" si="0"/>
        <v>0.98000124861615101</v>
      </c>
    </row>
    <row r="33" spans="1:3">
      <c r="A33">
        <v>5</v>
      </c>
      <c r="B33" s="33">
        <f t="shared" si="1"/>
        <v>0.12965538959264805</v>
      </c>
      <c r="C33">
        <f t="shared" si="0"/>
        <v>0.98000000016454036</v>
      </c>
    </row>
    <row r="34" spans="1:3">
      <c r="A34">
        <v>6</v>
      </c>
      <c r="B34" s="33">
        <f t="shared" si="1"/>
        <v>0.12965538967341769</v>
      </c>
      <c r="C34">
        <f t="shared" si="0"/>
        <v>0.97999999999999965</v>
      </c>
    </row>
    <row r="35" spans="1:3">
      <c r="A35">
        <v>7</v>
      </c>
      <c r="B35" s="33">
        <f t="shared" si="1"/>
        <v>0.12965538967341769</v>
      </c>
      <c r="C35">
        <f t="shared" si="0"/>
        <v>0.97999999999999965</v>
      </c>
    </row>
    <row r="36" spans="1:3">
      <c r="A36">
        <v>8</v>
      </c>
      <c r="B36" s="33">
        <f t="shared" si="1"/>
        <v>0.12965538967341769</v>
      </c>
      <c r="C36">
        <f t="shared" si="0"/>
        <v>0.97999999999999965</v>
      </c>
    </row>
    <row r="37" spans="1:3">
      <c r="A37">
        <v>9</v>
      </c>
      <c r="B37" s="33">
        <f t="shared" si="1"/>
        <v>0.12965538967341769</v>
      </c>
      <c r="C37">
        <f t="shared" si="0"/>
        <v>0.97999999999999965</v>
      </c>
    </row>
    <row r="38" spans="1:3">
      <c r="A38">
        <v>10</v>
      </c>
      <c r="B38" s="33">
        <f t="shared" si="1"/>
        <v>0.12965538967341769</v>
      </c>
      <c r="C38">
        <f t="shared" si="0"/>
        <v>0.97999999999999965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     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" sqref="B1"/>
    </sheetView>
  </sheetViews>
  <sheetFormatPr baseColWidth="10" defaultRowHeight="12.75"/>
  <cols>
    <col min="1" max="1" width="19.140625" customWidth="1"/>
    <col min="2" max="2" width="15.7109375" customWidth="1"/>
    <col min="5" max="5" width="16.28515625" customWidth="1"/>
  </cols>
  <sheetData>
    <row r="1" spans="1:5">
      <c r="A1" s="15" t="s">
        <v>63</v>
      </c>
      <c r="B1" s="87">
        <v>100000</v>
      </c>
      <c r="C1" s="58"/>
      <c r="D1" s="58"/>
      <c r="E1" s="38"/>
    </row>
    <row r="2" spans="1:5">
      <c r="A2" s="16" t="s">
        <v>161</v>
      </c>
      <c r="B2" s="190">
        <v>0.05</v>
      </c>
      <c r="C2" s="64"/>
      <c r="D2" s="64"/>
      <c r="E2" s="36"/>
    </row>
    <row r="3" spans="1:5">
      <c r="A3" s="16" t="s">
        <v>25</v>
      </c>
      <c r="B3" s="88">
        <v>6.1150000000000003E-2</v>
      </c>
      <c r="C3" s="64"/>
      <c r="D3" s="64"/>
      <c r="E3" s="36"/>
    </row>
    <row r="4" spans="1:5">
      <c r="A4" s="16"/>
      <c r="B4" s="64" t="s">
        <v>162</v>
      </c>
      <c r="C4" s="64"/>
      <c r="D4" s="64"/>
      <c r="E4" s="36"/>
    </row>
    <row r="5" spans="1:5">
      <c r="A5" s="16" t="s">
        <v>163</v>
      </c>
      <c r="B5" s="190">
        <v>2.2499999999999999E-2</v>
      </c>
      <c r="C5" s="89" t="s">
        <v>164</v>
      </c>
      <c r="D5" s="64"/>
      <c r="E5" s="36"/>
    </row>
    <row r="6" spans="1:5">
      <c r="A6" s="16" t="s">
        <v>112</v>
      </c>
      <c r="B6" s="90">
        <v>0</v>
      </c>
      <c r="C6" s="89" t="s">
        <v>164</v>
      </c>
      <c r="D6" s="64"/>
      <c r="E6" s="36"/>
    </row>
    <row r="7" spans="1:5">
      <c r="A7" s="16" t="s">
        <v>24</v>
      </c>
      <c r="B7" s="90">
        <v>0</v>
      </c>
      <c r="C7" s="89" t="s">
        <v>164</v>
      </c>
      <c r="D7" s="64"/>
      <c r="E7" s="36"/>
    </row>
    <row r="8" spans="1:5">
      <c r="A8" s="91" t="s">
        <v>165</v>
      </c>
      <c r="B8" s="92"/>
      <c r="C8" s="64"/>
      <c r="D8" s="64"/>
      <c r="E8" s="36"/>
    </row>
    <row r="9" spans="1:5">
      <c r="A9" s="16"/>
      <c r="B9" s="64"/>
      <c r="C9" s="64"/>
      <c r="D9" s="64"/>
      <c r="E9" s="36"/>
    </row>
    <row r="10" spans="1:5">
      <c r="A10" s="91" t="s">
        <v>166</v>
      </c>
      <c r="B10" s="64"/>
      <c r="C10" s="64"/>
      <c r="D10" s="64"/>
      <c r="E10" s="36"/>
    </row>
    <row r="11" spans="1:5">
      <c r="A11" s="16" t="s">
        <v>163</v>
      </c>
      <c r="B11" s="93">
        <f>IF(B5=0,B2/((1+B2)^B7-1),B5)</f>
        <v>2.2499999999999999E-2</v>
      </c>
      <c r="C11" s="64"/>
      <c r="D11" s="64"/>
      <c r="E11" s="36"/>
    </row>
    <row r="12" spans="1:5">
      <c r="A12" s="16" t="s">
        <v>112</v>
      </c>
      <c r="B12" s="94">
        <f>IF(B6=0,B1*(B2+B11),B6)</f>
        <v>7250.0000000000009</v>
      </c>
      <c r="C12" s="64"/>
      <c r="D12" s="64"/>
      <c r="E12" s="95"/>
    </row>
    <row r="13" spans="1:5">
      <c r="A13" s="16" t="s">
        <v>24</v>
      </c>
      <c r="B13" s="64">
        <f>IF(B7=0,LOG((B2+B5)/B5)/LOG(1+B2),B7)</f>
        <v>23.981703537356132</v>
      </c>
      <c r="C13" s="64"/>
      <c r="D13" s="64"/>
      <c r="E13" s="36"/>
    </row>
    <row r="14" spans="1:5">
      <c r="A14" s="16" t="s">
        <v>40</v>
      </c>
      <c r="B14" s="202">
        <f>IF(B3=0,0,B12/B1*(1-(1+B3)^(-B13))/B3)*100</f>
        <v>90.000107934629298</v>
      </c>
      <c r="C14" s="64"/>
      <c r="D14" s="64"/>
      <c r="E14" s="36"/>
    </row>
    <row r="15" spans="1:5">
      <c r="A15" s="16" t="s">
        <v>167</v>
      </c>
      <c r="B15" s="203">
        <f>100%-B14%</f>
        <v>9.9998920653706969E-2</v>
      </c>
      <c r="C15" s="64"/>
      <c r="D15" s="64"/>
      <c r="E15" s="36"/>
    </row>
    <row r="16" spans="1:5">
      <c r="A16" s="18" t="s">
        <v>12</v>
      </c>
      <c r="B16" s="206">
        <f>B1*B14/100</f>
        <v>90000.107934629297</v>
      </c>
      <c r="C16" s="31"/>
      <c r="D16" s="31"/>
      <c r="E16" s="37"/>
    </row>
    <row r="17" spans="1:5">
      <c r="A17" s="6"/>
      <c r="B17" s="6"/>
      <c r="C17" s="6"/>
      <c r="D17" s="6"/>
      <c r="E17" s="6"/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     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B3" sqref="B3"/>
    </sheetView>
  </sheetViews>
  <sheetFormatPr baseColWidth="10" defaultColWidth="11.42578125" defaultRowHeight="12.75"/>
  <cols>
    <col min="1" max="1" width="27.28515625" customWidth="1"/>
    <col min="2" max="2" width="14.42578125" customWidth="1"/>
  </cols>
  <sheetData>
    <row r="1" spans="1:7" ht="15.75">
      <c r="A1" s="44" t="s">
        <v>181</v>
      </c>
      <c r="B1" s="44"/>
      <c r="C1" s="6"/>
      <c r="D1" s="6"/>
      <c r="E1" s="6"/>
      <c r="F1" s="6"/>
      <c r="G1" s="6"/>
    </row>
    <row r="2" spans="1:7">
      <c r="A2" s="6"/>
      <c r="B2" s="6"/>
      <c r="C2" s="6"/>
      <c r="D2" s="6"/>
      <c r="E2" s="6"/>
      <c r="F2" s="6"/>
      <c r="G2" s="6"/>
    </row>
    <row r="3" spans="1:7">
      <c r="A3" s="6" t="s">
        <v>88</v>
      </c>
      <c r="B3" s="110">
        <v>100</v>
      </c>
      <c r="C3" s="6"/>
      <c r="D3" s="6"/>
      <c r="E3" s="6"/>
      <c r="F3" s="6"/>
      <c r="G3" s="6"/>
    </row>
    <row r="4" spans="1:7">
      <c r="A4" s="6" t="s">
        <v>51</v>
      </c>
      <c r="B4" s="12">
        <v>7.0000000000000007E-2</v>
      </c>
      <c r="C4" s="6"/>
      <c r="D4" s="6"/>
      <c r="E4" s="6"/>
      <c r="F4" s="6"/>
      <c r="G4" s="6"/>
    </row>
    <row r="5" spans="1:7">
      <c r="A5" s="6" t="s">
        <v>394</v>
      </c>
      <c r="B5" s="110">
        <v>10</v>
      </c>
      <c r="C5" s="6" t="s">
        <v>393</v>
      </c>
      <c r="D5" s="6"/>
      <c r="E5" s="6"/>
      <c r="F5" s="6"/>
      <c r="G5" s="6"/>
    </row>
    <row r="6" spans="1:7">
      <c r="A6" s="6" t="s">
        <v>183</v>
      </c>
      <c r="B6" s="115">
        <v>1</v>
      </c>
      <c r="C6" s="6"/>
      <c r="D6" s="6"/>
      <c r="E6" s="6"/>
      <c r="F6" s="6"/>
      <c r="G6" s="6"/>
    </row>
    <row r="7" spans="1:7">
      <c r="A7" s="6" t="s">
        <v>184</v>
      </c>
      <c r="B7" s="115">
        <v>5</v>
      </c>
      <c r="C7" s="6"/>
      <c r="D7" s="6"/>
      <c r="E7" s="6"/>
      <c r="F7" s="6"/>
      <c r="G7" s="6"/>
    </row>
    <row r="8" spans="1:7">
      <c r="A8" s="6"/>
      <c r="B8" s="6"/>
      <c r="C8" s="6"/>
      <c r="D8" s="6"/>
      <c r="E8" s="6"/>
      <c r="F8" s="6"/>
      <c r="G8" s="6"/>
    </row>
    <row r="9" spans="1:7">
      <c r="A9" s="6" t="s">
        <v>158</v>
      </c>
      <c r="B9" s="28">
        <v>94</v>
      </c>
      <c r="C9" s="6" t="s">
        <v>185</v>
      </c>
      <c r="D9" s="6"/>
      <c r="E9" s="6"/>
      <c r="F9" s="6"/>
      <c r="G9" s="6"/>
    </row>
    <row r="10" spans="1:7">
      <c r="A10" s="6" t="s">
        <v>389</v>
      </c>
      <c r="B10" s="11">
        <v>0</v>
      </c>
      <c r="C10" s="6" t="s">
        <v>187</v>
      </c>
      <c r="D10" s="6"/>
      <c r="E10" s="6"/>
      <c r="F10" s="6"/>
      <c r="G10" s="6"/>
    </row>
    <row r="11" spans="1:7">
      <c r="A11" s="6"/>
      <c r="B11" s="6"/>
      <c r="C11" s="6" t="s">
        <v>188</v>
      </c>
      <c r="D11" s="6"/>
      <c r="E11" s="6"/>
      <c r="F11" s="6"/>
      <c r="G11" s="6"/>
    </row>
    <row r="12" spans="1:7">
      <c r="A12" s="14" t="s">
        <v>166</v>
      </c>
      <c r="B12" s="6"/>
      <c r="C12" s="6"/>
      <c r="D12" s="6"/>
      <c r="E12" s="6"/>
      <c r="F12" s="6"/>
      <c r="G12" s="6"/>
    </row>
    <row r="13" spans="1:7">
      <c r="A13" s="6" t="s">
        <v>158</v>
      </c>
      <c r="B13" s="66">
        <f>B15/B3*100</f>
        <v>94</v>
      </c>
      <c r="C13" s="6"/>
      <c r="D13" s="6"/>
      <c r="E13" s="6"/>
      <c r="F13" s="6"/>
      <c r="G13" s="6"/>
    </row>
    <row r="14" spans="1:7">
      <c r="A14" s="6" t="s">
        <v>167</v>
      </c>
      <c r="B14" s="248">
        <f>1-B13/100</f>
        <v>6.0000000000000053E-2</v>
      </c>
      <c r="C14" s="6"/>
      <c r="D14" s="6"/>
      <c r="E14" s="6"/>
      <c r="F14" s="6"/>
      <c r="G14" s="6"/>
    </row>
    <row r="15" spans="1:7">
      <c r="A15" s="6" t="s">
        <v>189</v>
      </c>
      <c r="B15" s="61">
        <f>IF(B9=0,B5*(1-(1+B10)^(-B7))/((1+B10)^(1/B6)-1)+B17*(1+B10)^(-B7),B9*B3/100)</f>
        <v>94</v>
      </c>
      <c r="C15" s="6"/>
      <c r="D15" s="6"/>
      <c r="E15" s="6"/>
      <c r="F15" s="6"/>
      <c r="G15" s="6"/>
    </row>
    <row r="16" spans="1:7">
      <c r="A16" s="6" t="s">
        <v>389</v>
      </c>
      <c r="B16" s="211">
        <f>IF(B10=0,B32,B10)</f>
        <v>8.6230454298717632E-2</v>
      </c>
      <c r="C16" s="6"/>
      <c r="D16" s="6"/>
      <c r="E16" s="6"/>
      <c r="F16" s="6"/>
      <c r="G16" s="6"/>
    </row>
    <row r="17" spans="1:7">
      <c r="A17" s="6" t="s">
        <v>190</v>
      </c>
      <c r="B17" s="8">
        <f>$B$3-($B$5-$B$3*$B$4/$B$6)*((1+$B$4/$B$6)^($B$7*$B$6)-1)/$B$4*$B$6</f>
        <v>82.747782970000003</v>
      </c>
      <c r="C17" s="6"/>
      <c r="D17" s="6"/>
      <c r="E17" s="6"/>
      <c r="F17" s="6"/>
      <c r="G17" s="6"/>
    </row>
    <row r="18" spans="1:7">
      <c r="A18" s="6"/>
      <c r="B18" s="8"/>
      <c r="C18" s="6"/>
      <c r="D18" s="6"/>
      <c r="E18" s="6"/>
      <c r="F18" s="6"/>
      <c r="G18" s="6"/>
    </row>
    <row r="19" spans="1:7" s="28" customFormat="1">
      <c r="B19" s="10"/>
    </row>
    <row r="20" spans="1:7" s="28" customFormat="1">
      <c r="B20" s="10"/>
    </row>
    <row r="21" spans="1:7" s="28" customFormat="1">
      <c r="B21" s="10"/>
    </row>
    <row r="22" spans="1:7">
      <c r="A22" s="2" t="s">
        <v>191</v>
      </c>
    </row>
    <row r="23" spans="1:7">
      <c r="A23">
        <v>1</v>
      </c>
      <c r="B23" s="33">
        <f>B4</f>
        <v>7.0000000000000007E-2</v>
      </c>
      <c r="C23">
        <f t="shared" ref="C23:C32" si="0">$B$5*(1-(1+B23)^(-$B$7))/((1+B23)^(1/$B$6)-1)+$B$17*(1+B23)^(-$B$7)-$B$15</f>
        <v>5.9999999999999716</v>
      </c>
    </row>
    <row r="24" spans="1:7">
      <c r="A24">
        <v>2</v>
      </c>
      <c r="B24" s="33">
        <f>B23*2</f>
        <v>0.14000000000000001</v>
      </c>
      <c r="C24">
        <f t="shared" si="0"/>
        <v>-16.692584791550644</v>
      </c>
    </row>
    <row r="25" spans="1:7">
      <c r="A25">
        <v>3</v>
      </c>
      <c r="B25" s="33">
        <f t="shared" ref="B25:B32" si="1">IF(ABS(C23-C24)&lt;0.000001,B24,B24+(B23-B24)*(C24)/(C24-C23))</f>
        <v>8.8508248569214618E-2</v>
      </c>
      <c r="C25">
        <f t="shared" si="0"/>
        <v>-0.80255558535765203</v>
      </c>
    </row>
    <row r="26" spans="1:7">
      <c r="A26">
        <v>4</v>
      </c>
      <c r="B26" s="33">
        <f t="shared" si="1"/>
        <v>8.5907561548795627E-2</v>
      </c>
      <c r="C26">
        <f t="shared" si="0"/>
        <v>0.11452846597060784</v>
      </c>
    </row>
    <row r="27" spans="1:7">
      <c r="A27">
        <v>5</v>
      </c>
      <c r="B27" s="33">
        <f t="shared" si="1"/>
        <v>8.6232343878710607E-2</v>
      </c>
      <c r="C27">
        <f t="shared" si="0"/>
        <v>-6.6966608775942404E-4</v>
      </c>
    </row>
    <row r="28" spans="1:7">
      <c r="A28">
        <v>6</v>
      </c>
      <c r="B28" s="33">
        <f t="shared" si="1"/>
        <v>8.6230455864483635E-2</v>
      </c>
      <c r="C28">
        <f t="shared" si="0"/>
        <v>-5.5490659178758506E-7</v>
      </c>
    </row>
    <row r="29" spans="1:7">
      <c r="A29">
        <v>7</v>
      </c>
      <c r="B29" s="33">
        <f t="shared" si="1"/>
        <v>8.6230454298717632E-2</v>
      </c>
      <c r="C29">
        <f t="shared" si="0"/>
        <v>2.6716406864579767E-12</v>
      </c>
    </row>
    <row r="30" spans="1:7">
      <c r="A30">
        <v>8</v>
      </c>
      <c r="B30" s="33">
        <f t="shared" si="1"/>
        <v>8.6230454298717632E-2</v>
      </c>
      <c r="C30">
        <f t="shared" si="0"/>
        <v>2.6716406864579767E-12</v>
      </c>
    </row>
    <row r="31" spans="1:7">
      <c r="A31">
        <v>9</v>
      </c>
      <c r="B31" s="33">
        <f t="shared" si="1"/>
        <v>8.6230454298717632E-2</v>
      </c>
      <c r="C31">
        <f t="shared" si="0"/>
        <v>2.6716406864579767E-12</v>
      </c>
    </row>
    <row r="32" spans="1:7">
      <c r="A32">
        <v>10</v>
      </c>
      <c r="B32" s="33">
        <f t="shared" si="1"/>
        <v>8.6230454298717632E-2</v>
      </c>
      <c r="C32">
        <f t="shared" si="0"/>
        <v>2.6716406864579767E-12</v>
      </c>
    </row>
    <row r="33" spans="2:2">
      <c r="B33" s="33"/>
    </row>
    <row r="34" spans="2:2">
      <c r="B34" s="33"/>
    </row>
    <row r="35" spans="2:2">
      <c r="B35" s="33"/>
    </row>
    <row r="36" spans="2:2">
      <c r="B36" s="33"/>
    </row>
    <row r="37" spans="2:2">
      <c r="B37" s="33"/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4294967292" copies="0" r:id="rId1"/>
  <headerFooter alignWithMargins="0">
    <oddHeader>&amp;C&amp;F             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B3" sqref="B3"/>
    </sheetView>
  </sheetViews>
  <sheetFormatPr baseColWidth="10" defaultColWidth="11.42578125" defaultRowHeight="12.75"/>
  <cols>
    <col min="1" max="1" width="27.28515625" customWidth="1"/>
    <col min="2" max="2" width="14.42578125" customWidth="1"/>
  </cols>
  <sheetData>
    <row r="1" spans="1:7" ht="15.75">
      <c r="A1" s="44" t="s">
        <v>181</v>
      </c>
      <c r="B1" s="44"/>
      <c r="C1" s="6"/>
      <c r="D1" s="6"/>
      <c r="E1" s="6"/>
      <c r="F1" s="6"/>
      <c r="G1" s="6"/>
    </row>
    <row r="2" spans="1:7">
      <c r="A2" s="6"/>
      <c r="B2" s="6"/>
      <c r="C2" s="6"/>
      <c r="D2" s="6"/>
      <c r="E2" s="6"/>
      <c r="F2" s="6"/>
      <c r="G2" s="6"/>
    </row>
    <row r="3" spans="1:7">
      <c r="A3" s="6" t="s">
        <v>88</v>
      </c>
      <c r="B3" s="110">
        <v>120000</v>
      </c>
      <c r="C3" s="6"/>
      <c r="D3" s="6"/>
      <c r="E3" s="6"/>
      <c r="F3" s="6"/>
      <c r="G3" s="6"/>
    </row>
    <row r="4" spans="1:7">
      <c r="A4" s="6" t="s">
        <v>51</v>
      </c>
      <c r="B4" s="12">
        <v>7.0000000000000007E-2</v>
      </c>
      <c r="C4" s="6"/>
      <c r="D4" s="6"/>
      <c r="E4" s="6"/>
      <c r="F4" s="6"/>
      <c r="G4" s="6"/>
    </row>
    <row r="5" spans="1:7">
      <c r="A5" s="6" t="s">
        <v>182</v>
      </c>
      <c r="B5" s="110">
        <v>1000</v>
      </c>
      <c r="C5" s="6"/>
      <c r="D5" s="6"/>
      <c r="E5" s="6"/>
      <c r="F5" s="6"/>
      <c r="G5" s="6"/>
    </row>
    <row r="6" spans="1:7">
      <c r="A6" s="6" t="s">
        <v>183</v>
      </c>
      <c r="B6" s="115">
        <v>12</v>
      </c>
      <c r="C6" s="6"/>
      <c r="D6" s="6"/>
      <c r="E6" s="6"/>
      <c r="F6" s="6"/>
      <c r="G6" s="6"/>
    </row>
    <row r="7" spans="1:7">
      <c r="A7" s="6" t="s">
        <v>184</v>
      </c>
      <c r="B7" s="115">
        <v>5</v>
      </c>
      <c r="C7" s="6"/>
      <c r="D7" s="6"/>
      <c r="E7" s="6"/>
      <c r="F7" s="6"/>
      <c r="G7" s="6"/>
    </row>
    <row r="8" spans="1:7">
      <c r="A8" s="6"/>
      <c r="B8" s="6"/>
      <c r="C8" s="6"/>
      <c r="D8" s="6"/>
      <c r="E8" s="6"/>
      <c r="F8" s="6"/>
      <c r="G8" s="6"/>
    </row>
    <row r="9" spans="1:7">
      <c r="A9" s="6" t="s">
        <v>158</v>
      </c>
      <c r="B9" s="28">
        <v>95</v>
      </c>
      <c r="C9" s="6" t="s">
        <v>330</v>
      </c>
      <c r="D9" s="6"/>
      <c r="E9" s="6"/>
      <c r="F9" s="6"/>
      <c r="G9" s="6"/>
    </row>
    <row r="10" spans="1:7">
      <c r="A10" s="6" t="s">
        <v>326</v>
      </c>
      <c r="B10" s="11">
        <v>0</v>
      </c>
      <c r="C10" s="6" t="s">
        <v>187</v>
      </c>
      <c r="D10" s="6"/>
      <c r="E10" s="6"/>
      <c r="F10" s="6"/>
      <c r="G10" s="6"/>
    </row>
    <row r="11" spans="1:7">
      <c r="A11" s="6"/>
      <c r="B11" s="6"/>
      <c r="C11" s="6" t="s">
        <v>188</v>
      </c>
      <c r="D11" s="6"/>
      <c r="E11" s="6"/>
      <c r="F11" s="6"/>
      <c r="G11" s="6"/>
    </row>
    <row r="12" spans="1:7">
      <c r="A12" s="14" t="s">
        <v>166</v>
      </c>
      <c r="B12" s="6"/>
      <c r="C12" s="6"/>
      <c r="D12" s="6"/>
      <c r="E12" s="6"/>
      <c r="F12" s="6"/>
      <c r="G12" s="6"/>
    </row>
    <row r="13" spans="1:7">
      <c r="A13" s="6" t="s">
        <v>158</v>
      </c>
      <c r="B13" s="66">
        <f>B15/B3*100</f>
        <v>95</v>
      </c>
      <c r="C13" s="6"/>
      <c r="D13" s="6"/>
      <c r="E13" s="6"/>
      <c r="F13" s="6"/>
      <c r="G13" s="6"/>
    </row>
    <row r="14" spans="1:7">
      <c r="A14" s="6" t="s">
        <v>167</v>
      </c>
      <c r="B14" s="212">
        <f>1-B13/100</f>
        <v>5.0000000000000044E-2</v>
      </c>
      <c r="C14" s="6"/>
      <c r="D14" s="6"/>
      <c r="E14" s="6"/>
      <c r="F14" s="6"/>
      <c r="G14" s="6"/>
    </row>
    <row r="15" spans="1:7">
      <c r="A15" s="6" t="s">
        <v>189</v>
      </c>
      <c r="B15" s="61">
        <f>IF(B9=0,B5*(1-(1+B10)^(-B7))/((1+B10)^(1/B6)-1)+B17*(1+B10)^(-B7),B9*B3/100)</f>
        <v>114000</v>
      </c>
      <c r="C15" s="6"/>
      <c r="D15" s="6"/>
      <c r="E15" s="6"/>
      <c r="F15" s="6"/>
      <c r="G15" s="6"/>
    </row>
    <row r="16" spans="1:7">
      <c r="A16" s="6" t="s">
        <v>326</v>
      </c>
      <c r="B16" s="211">
        <f>IF(B10=0,B32,B10)</f>
        <v>8.6531776324093007E-2</v>
      </c>
      <c r="C16" s="6"/>
      <c r="D16" s="6"/>
      <c r="E16" s="6"/>
      <c r="F16" s="6"/>
      <c r="G16" s="6"/>
    </row>
    <row r="17" spans="1:7">
      <c r="A17" s="6" t="s">
        <v>190</v>
      </c>
      <c r="B17" s="8">
        <f>$B$3-($B$5-$B$3*$B$4/$B$6)*((1+$B$4/$B$6)^($B$7*$B$6)-1)/$B$4*$B$6</f>
        <v>98522.129505566234</v>
      </c>
      <c r="C17" s="6"/>
      <c r="D17" s="6"/>
      <c r="E17" s="6"/>
      <c r="F17" s="6"/>
      <c r="G17" s="6"/>
    </row>
    <row r="18" spans="1:7">
      <c r="A18" s="6"/>
      <c r="B18" s="8"/>
      <c r="C18" s="6"/>
      <c r="D18" s="6"/>
      <c r="E18" s="6"/>
      <c r="F18" s="6"/>
      <c r="G18" s="6"/>
    </row>
    <row r="19" spans="1:7">
      <c r="A19" s="28"/>
      <c r="B19" s="10"/>
      <c r="C19" s="28"/>
      <c r="D19" s="28"/>
      <c r="E19" s="28"/>
      <c r="F19" s="28"/>
      <c r="G19" s="28"/>
    </row>
    <row r="20" spans="1:7">
      <c r="A20" s="28"/>
      <c r="B20" s="10"/>
      <c r="C20" s="28"/>
      <c r="D20" s="28"/>
      <c r="E20" s="28"/>
      <c r="F20" s="28"/>
      <c r="G20" s="28"/>
    </row>
    <row r="21" spans="1:7">
      <c r="A21" s="28"/>
      <c r="B21" s="10"/>
      <c r="C21" s="28"/>
      <c r="D21" s="28"/>
      <c r="E21" s="28"/>
      <c r="F21" s="28"/>
      <c r="G21" s="28"/>
    </row>
    <row r="22" spans="1:7">
      <c r="A22" s="2" t="s">
        <v>191</v>
      </c>
    </row>
    <row r="23" spans="1:7">
      <c r="A23">
        <v>1</v>
      </c>
      <c r="B23" s="33">
        <f>B4</f>
        <v>7.0000000000000007E-2</v>
      </c>
      <c r="C23">
        <f>$B$5*(1-(1+B23)^(-$B$7))/((1+B23)^(1/$B$6)-1)+$B$17*(1+B23)^(-$B$7)-$B$15</f>
        <v>7006.5793230640702</v>
      </c>
    </row>
    <row r="24" spans="1:7">
      <c r="A24">
        <v>2</v>
      </c>
      <c r="B24" s="33">
        <f>B23*2</f>
        <v>0.14000000000000001</v>
      </c>
      <c r="C24">
        <f t="shared" ref="C24:C32" si="0">$B$5*(1-(1+B24)^(-$B$7))/((1+B24)^(1/$B$6)-1)+$B$17*(1+B24)^(-$B$7)-$B$15</f>
        <v>-19052.770158105617</v>
      </c>
    </row>
    <row r="25" spans="1:7">
      <c r="A25">
        <v>3</v>
      </c>
      <c r="B25" s="33">
        <f>IF(ABS(C23-C24)&lt;0.000001,B24,B24+(B23-B24)*(C24)/(C24-C23))</f>
        <v>8.8820905447731482E-2</v>
      </c>
      <c r="C25">
        <f t="shared" si="0"/>
        <v>-924.25251015007962</v>
      </c>
    </row>
    <row r="26" spans="1:7">
      <c r="A26">
        <v>4</v>
      </c>
      <c r="B26" s="33">
        <f t="shared" ref="B26:B32" si="1">IF(ABS(C24-C25)&lt;0.000001,B25,B25+(B24-B25)*(C25)/(C25-C24))</f>
        <v>8.6211623898863249E-2</v>
      </c>
      <c r="C26">
        <f t="shared" si="0"/>
        <v>130.12491795372625</v>
      </c>
    </row>
    <row r="27" spans="1:7">
      <c r="A27">
        <v>5</v>
      </c>
      <c r="B27" s="33">
        <f t="shared" si="1"/>
        <v>8.6533645727493697E-2</v>
      </c>
      <c r="C27">
        <f t="shared" si="0"/>
        <v>-0.7591895442456007</v>
      </c>
    </row>
    <row r="28" spans="1:7">
      <c r="A28">
        <v>6</v>
      </c>
      <c r="B28" s="33">
        <f t="shared" si="1"/>
        <v>8.6531777849032446E-2</v>
      </c>
      <c r="C28">
        <f t="shared" si="0"/>
        <v>-6.1930061201564968E-4</v>
      </c>
    </row>
    <row r="29" spans="1:7">
      <c r="A29">
        <v>7</v>
      </c>
      <c r="B29" s="33">
        <f t="shared" si="1"/>
        <v>8.6531776324086956E-2</v>
      </c>
      <c r="C29">
        <f t="shared" si="0"/>
        <v>2.459273673593998E-9</v>
      </c>
    </row>
    <row r="30" spans="1:7">
      <c r="A30">
        <v>8</v>
      </c>
      <c r="B30" s="33">
        <f t="shared" si="1"/>
        <v>8.6531776324093007E-2</v>
      </c>
      <c r="C30">
        <f t="shared" si="0"/>
        <v>1.4551915228366852E-10</v>
      </c>
    </row>
    <row r="31" spans="1:7">
      <c r="A31">
        <v>9</v>
      </c>
      <c r="B31" s="33">
        <f t="shared" si="1"/>
        <v>8.6531776324093007E-2</v>
      </c>
      <c r="C31">
        <f t="shared" si="0"/>
        <v>1.4551915228366852E-10</v>
      </c>
    </row>
    <row r="32" spans="1:7">
      <c r="A32">
        <v>10</v>
      </c>
      <c r="B32" s="33">
        <f t="shared" si="1"/>
        <v>8.6531776324093007E-2</v>
      </c>
      <c r="C32">
        <f t="shared" si="0"/>
        <v>1.4551915228366852E-10</v>
      </c>
    </row>
    <row r="33" spans="2:2">
      <c r="B33" s="33"/>
    </row>
    <row r="34" spans="2:2">
      <c r="B34" s="33"/>
    </row>
    <row r="35" spans="2:2">
      <c r="B35" s="33"/>
    </row>
    <row r="36" spans="2:2">
      <c r="B36" s="33"/>
    </row>
    <row r="37" spans="2:2">
      <c r="B37" s="33"/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4294967292" copies="0" r:id="rId1"/>
  <headerFooter alignWithMargins="0">
    <oddHeader>&amp;C&amp;F             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3" sqref="B3"/>
    </sheetView>
  </sheetViews>
  <sheetFormatPr baseColWidth="10" defaultColWidth="11.42578125" defaultRowHeight="12.75"/>
  <cols>
    <col min="1" max="1" width="27.5703125" customWidth="1"/>
    <col min="2" max="2" width="14.42578125" customWidth="1"/>
  </cols>
  <sheetData>
    <row r="1" spans="1:7" ht="15.75">
      <c r="A1" s="44" t="s">
        <v>181</v>
      </c>
      <c r="B1" s="44"/>
      <c r="C1" s="6"/>
      <c r="D1" s="6"/>
      <c r="E1" s="6"/>
      <c r="F1" s="6"/>
      <c r="G1" s="6"/>
    </row>
    <row r="2" spans="1:7">
      <c r="A2" s="6"/>
      <c r="B2" s="6"/>
      <c r="C2" s="6"/>
      <c r="D2" s="6"/>
      <c r="E2" s="6"/>
      <c r="F2" s="6"/>
      <c r="G2" s="6"/>
    </row>
    <row r="3" spans="1:7">
      <c r="A3" s="6" t="s">
        <v>88</v>
      </c>
      <c r="B3" s="110">
        <v>120000</v>
      </c>
      <c r="C3" s="6"/>
      <c r="D3" s="6"/>
      <c r="E3" s="6"/>
      <c r="F3" s="6"/>
      <c r="G3" s="6"/>
    </row>
    <row r="4" spans="1:7">
      <c r="A4" s="6" t="s">
        <v>51</v>
      </c>
      <c r="B4" s="12">
        <v>7.0000000000000007E-2</v>
      </c>
      <c r="C4" s="6"/>
      <c r="D4" s="6"/>
      <c r="E4" s="6"/>
      <c r="F4" s="6"/>
      <c r="G4" s="6"/>
    </row>
    <row r="5" spans="1:7">
      <c r="A5" s="6" t="s">
        <v>182</v>
      </c>
      <c r="B5" s="110">
        <f>B3*0.1/12</f>
        <v>1000</v>
      </c>
      <c r="C5" s="6"/>
      <c r="D5" s="6"/>
      <c r="E5" s="6"/>
      <c r="F5" s="6"/>
      <c r="G5" s="6"/>
    </row>
    <row r="6" spans="1:7">
      <c r="A6" s="6" t="s">
        <v>183</v>
      </c>
      <c r="B6" s="115">
        <v>12</v>
      </c>
      <c r="C6" s="6"/>
      <c r="D6" s="6"/>
      <c r="E6" s="6"/>
      <c r="F6" s="6"/>
      <c r="G6" s="6"/>
    </row>
    <row r="7" spans="1:7">
      <c r="A7" s="6" t="s">
        <v>184</v>
      </c>
      <c r="B7" s="115">
        <v>5</v>
      </c>
      <c r="C7" s="6"/>
      <c r="D7" s="6"/>
      <c r="E7" s="6"/>
      <c r="F7" s="6"/>
      <c r="G7" s="6"/>
    </row>
    <row r="8" spans="1:7">
      <c r="A8" s="6"/>
      <c r="B8" s="6"/>
      <c r="C8" s="6"/>
      <c r="D8" s="6"/>
      <c r="E8" s="6"/>
      <c r="F8" s="6"/>
      <c r="G8" s="6"/>
    </row>
    <row r="9" spans="1:7">
      <c r="A9" s="6" t="s">
        <v>158</v>
      </c>
      <c r="B9" s="28">
        <v>95</v>
      </c>
      <c r="C9" s="6" t="s">
        <v>185</v>
      </c>
      <c r="D9" s="6"/>
      <c r="E9" s="6"/>
      <c r="F9" s="6"/>
      <c r="G9" s="6"/>
    </row>
    <row r="10" spans="1:7">
      <c r="A10" s="6" t="s">
        <v>186</v>
      </c>
      <c r="B10" s="11">
        <v>0</v>
      </c>
      <c r="C10" s="6" t="s">
        <v>187</v>
      </c>
      <c r="D10" s="6"/>
      <c r="E10" s="6"/>
      <c r="F10" s="6"/>
      <c r="G10" s="6"/>
    </row>
    <row r="11" spans="1:7">
      <c r="A11" s="6"/>
      <c r="B11" s="6"/>
      <c r="C11" s="6" t="s">
        <v>188</v>
      </c>
      <c r="D11" s="6"/>
      <c r="E11" s="6"/>
      <c r="F11" s="6"/>
      <c r="G11" s="6"/>
    </row>
    <row r="12" spans="1:7">
      <c r="A12" s="14" t="s">
        <v>166</v>
      </c>
      <c r="B12" s="6"/>
      <c r="C12" s="6"/>
      <c r="D12" s="6"/>
      <c r="E12" s="6"/>
      <c r="F12" s="6"/>
      <c r="G12" s="6"/>
    </row>
    <row r="13" spans="1:7">
      <c r="A13" s="6" t="s">
        <v>158</v>
      </c>
      <c r="B13" s="66">
        <f>IF(B9=0,($B$5*($B$6+(($B$6-1)*B10/2))*((1-(1+B10)^(-$B$7))/B10)+$B$16*(1+B10)^(-$B$7))/$B$3*100,B9)</f>
        <v>95</v>
      </c>
      <c r="C13" s="6"/>
      <c r="D13" s="6"/>
      <c r="E13" s="6"/>
      <c r="F13" s="6"/>
      <c r="G13" s="6"/>
    </row>
    <row r="14" spans="1:7">
      <c r="A14" s="6" t="s">
        <v>189</v>
      </c>
      <c r="B14" s="61">
        <f>B13*B3/100</f>
        <v>114000</v>
      </c>
      <c r="C14" s="6"/>
      <c r="D14" s="6"/>
      <c r="E14" s="6"/>
      <c r="F14" s="6"/>
      <c r="G14" s="6"/>
    </row>
    <row r="15" spans="1:7">
      <c r="A15" s="6" t="s">
        <v>186</v>
      </c>
      <c r="B15" s="114">
        <f>IF(B10=0,B29,B10)</f>
        <v>8.6600798017762992E-2</v>
      </c>
      <c r="C15" s="6"/>
      <c r="D15" s="6"/>
      <c r="E15" s="6"/>
      <c r="F15" s="6"/>
      <c r="G15" s="6"/>
    </row>
    <row r="16" spans="1:7">
      <c r="A16" s="6" t="s">
        <v>190</v>
      </c>
      <c r="B16" s="8">
        <f>$B$3-($B$5-$B$3*$B$4/$B$6)*((1+$B$4/$B$6)^($B$7*$B$6)-1)/$B$4*$B$6</f>
        <v>98522.129505566234</v>
      </c>
      <c r="C16" s="6"/>
      <c r="D16" s="6"/>
      <c r="E16" s="6"/>
      <c r="F16" s="6"/>
      <c r="G16" s="6"/>
    </row>
    <row r="17" spans="1:7">
      <c r="A17" s="6"/>
      <c r="B17" s="8"/>
      <c r="C17" s="6"/>
      <c r="D17" s="6"/>
      <c r="E17" s="6"/>
      <c r="F17" s="6"/>
      <c r="G17" s="6"/>
    </row>
    <row r="18" spans="1:7" s="28" customFormat="1">
      <c r="B18" s="10"/>
    </row>
    <row r="19" spans="1:7" ht="15.75">
      <c r="A19" s="2" t="s">
        <v>191</v>
      </c>
      <c r="B19" s="2" t="s">
        <v>38</v>
      </c>
      <c r="C19" s="2"/>
      <c r="D19" s="2" t="s">
        <v>180</v>
      </c>
    </row>
    <row r="20" spans="1:7">
      <c r="A20">
        <v>1</v>
      </c>
      <c r="B20" s="33">
        <f>B4</f>
        <v>7.0000000000000007E-2</v>
      </c>
      <c r="C20">
        <f>($B$5*($B$6+(($B$6-1)*B20/2))*((1-(1+B20)^(-$B$7))/B20)+$B$16*(1+B20)^(-$B$7))/$B$3*100</f>
        <v>100.85488496248318</v>
      </c>
      <c r="D20" s="249">
        <f>C20-$B$13</f>
        <v>5.8548849624831831</v>
      </c>
    </row>
    <row r="21" spans="1:7">
      <c r="A21">
        <v>2</v>
      </c>
      <c r="B21" s="33">
        <f>B20*2</f>
        <v>0.14000000000000001</v>
      </c>
      <c r="C21">
        <f t="shared" ref="C21:C29" si="0">($B$5*($B$6+(($B$6-1)*B21/2))*((1-(1+B21)^(-$B$7))/B21)+$B$16*(1+B21)^(-$B$7))/$B$3*100</f>
        <v>79.17479231959436</v>
      </c>
      <c r="D21" s="249">
        <f t="shared" ref="D21:D29" si="1">C21-$B$13</f>
        <v>-15.82520768040564</v>
      </c>
    </row>
    <row r="22" spans="1:7">
      <c r="A22">
        <v>3</v>
      </c>
      <c r="B22" s="33">
        <f t="shared" ref="B22:B29" si="2">IF(ABS(C20-C21)&lt;0.000001,B21,B21+(B20-B21)*(C21-$B$13)/(C21-C20))</f>
        <v>8.8904068083318508E-2</v>
      </c>
      <c r="C22">
        <f t="shared" si="0"/>
        <v>94.226416951109641</v>
      </c>
      <c r="D22" s="249">
        <f t="shared" si="1"/>
        <v>-0.77358304889035878</v>
      </c>
    </row>
    <row r="23" spans="1:7">
      <c r="A23">
        <v>4</v>
      </c>
      <c r="B23" s="33">
        <f t="shared" si="2"/>
        <v>8.6277976364605394E-2</v>
      </c>
      <c r="C23">
        <f t="shared" si="0"/>
        <v>95.109153047100463</v>
      </c>
      <c r="D23" s="249">
        <f t="shared" si="1"/>
        <v>0.10915304710046314</v>
      </c>
    </row>
    <row r="24" spans="1:7">
      <c r="A24">
        <v>5</v>
      </c>
      <c r="B24" s="33">
        <f t="shared" si="2"/>
        <v>8.6602700723748191E-2</v>
      </c>
      <c r="C24">
        <f t="shared" si="0"/>
        <v>94.999357187565721</v>
      </c>
      <c r="D24" s="249">
        <f t="shared" si="1"/>
        <v>-6.4281243427899426E-4</v>
      </c>
    </row>
    <row r="25" spans="1:7">
      <c r="A25">
        <v>6</v>
      </c>
      <c r="B25" s="33">
        <f t="shared" si="2"/>
        <v>8.6600799587797761E-2</v>
      </c>
      <c r="C25">
        <f t="shared" si="0"/>
        <v>94.999999469577602</v>
      </c>
      <c r="D25" s="249">
        <f t="shared" si="1"/>
        <v>-5.3042239755995979E-7</v>
      </c>
    </row>
    <row r="26" spans="1:7">
      <c r="A26">
        <v>7</v>
      </c>
      <c r="B26" s="33">
        <f t="shared" si="2"/>
        <v>8.6600798017762992E-2</v>
      </c>
      <c r="C26">
        <f t="shared" si="0"/>
        <v>95.000000000002572</v>
      </c>
      <c r="D26" s="249">
        <f t="shared" si="1"/>
        <v>2.5721647034515627E-12</v>
      </c>
    </row>
    <row r="27" spans="1:7">
      <c r="A27">
        <v>8</v>
      </c>
      <c r="B27" s="33">
        <f t="shared" si="2"/>
        <v>8.6600798017762992E-2</v>
      </c>
      <c r="C27">
        <f t="shared" si="0"/>
        <v>95.000000000002572</v>
      </c>
      <c r="D27" s="249">
        <f t="shared" si="1"/>
        <v>2.5721647034515627E-12</v>
      </c>
    </row>
    <row r="28" spans="1:7">
      <c r="A28">
        <v>9</v>
      </c>
      <c r="B28" s="33">
        <f t="shared" si="2"/>
        <v>8.6600798017762992E-2</v>
      </c>
      <c r="C28">
        <f t="shared" si="0"/>
        <v>95.000000000002572</v>
      </c>
      <c r="D28" s="249">
        <f t="shared" si="1"/>
        <v>2.5721647034515627E-12</v>
      </c>
    </row>
    <row r="29" spans="1:7">
      <c r="A29">
        <v>10</v>
      </c>
      <c r="B29" s="33">
        <f t="shared" si="2"/>
        <v>8.6600798017762992E-2</v>
      </c>
      <c r="C29">
        <f t="shared" si="0"/>
        <v>95.000000000002572</v>
      </c>
      <c r="D29" s="249">
        <f t="shared" si="1"/>
        <v>2.5721647034515627E-12</v>
      </c>
    </row>
    <row r="30" spans="1:7">
      <c r="B30" s="33"/>
    </row>
    <row r="31" spans="1:7">
      <c r="B31" s="33"/>
    </row>
    <row r="32" spans="1:7">
      <c r="B32" s="33"/>
    </row>
    <row r="33" spans="2:2">
      <c r="B33" s="33"/>
    </row>
    <row r="34" spans="2:2">
      <c r="B34" s="33"/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     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3" sqref="B3"/>
    </sheetView>
  </sheetViews>
  <sheetFormatPr baseColWidth="10" defaultColWidth="11.42578125" defaultRowHeight="12.75"/>
  <cols>
    <col min="1" max="1" width="26.5703125" customWidth="1"/>
    <col min="2" max="2" width="14.42578125" customWidth="1"/>
  </cols>
  <sheetData>
    <row r="1" spans="1:7" ht="15.75">
      <c r="A1" s="44" t="s">
        <v>328</v>
      </c>
      <c r="B1" s="44"/>
      <c r="C1" s="6"/>
      <c r="D1" s="6"/>
      <c r="E1" s="6"/>
      <c r="F1" s="6"/>
      <c r="G1" s="6"/>
    </row>
    <row r="2" spans="1:7">
      <c r="A2" s="6"/>
      <c r="B2" s="6"/>
      <c r="C2" s="6"/>
      <c r="D2" s="6"/>
      <c r="E2" s="6"/>
      <c r="F2" s="6"/>
      <c r="G2" s="6"/>
    </row>
    <row r="3" spans="1:7">
      <c r="A3" s="6" t="s">
        <v>88</v>
      </c>
      <c r="B3" s="110">
        <v>120000</v>
      </c>
      <c r="C3" s="6"/>
      <c r="D3" s="6"/>
      <c r="E3" s="6"/>
      <c r="F3" s="6"/>
      <c r="G3" s="6"/>
    </row>
    <row r="4" spans="1:7">
      <c r="A4" s="6" t="s">
        <v>51</v>
      </c>
      <c r="B4" s="12">
        <v>0.05</v>
      </c>
      <c r="C4" s="6"/>
      <c r="D4" s="6"/>
      <c r="E4" s="6"/>
      <c r="F4" s="6"/>
      <c r="G4" s="6"/>
    </row>
    <row r="5" spans="1:7">
      <c r="A5" s="6" t="s">
        <v>193</v>
      </c>
      <c r="B5" s="118">
        <v>0.02</v>
      </c>
      <c r="C5" s="6"/>
      <c r="D5" s="6"/>
      <c r="E5" s="6"/>
      <c r="F5" s="6"/>
      <c r="G5" s="6"/>
    </row>
    <row r="6" spans="1:7">
      <c r="A6" s="6" t="s">
        <v>183</v>
      </c>
      <c r="B6" s="115">
        <v>12</v>
      </c>
      <c r="C6" s="6"/>
      <c r="D6" s="6"/>
      <c r="E6" s="6"/>
      <c r="F6" s="6"/>
      <c r="G6" s="6"/>
    </row>
    <row r="7" spans="1:7">
      <c r="A7" s="6" t="s">
        <v>184</v>
      </c>
      <c r="B7" s="115">
        <v>5</v>
      </c>
      <c r="C7" s="6"/>
      <c r="D7" s="6"/>
      <c r="E7" s="6"/>
      <c r="F7" s="6"/>
      <c r="G7" s="6"/>
    </row>
    <row r="8" spans="1:7">
      <c r="A8" s="6"/>
      <c r="B8" s="6"/>
      <c r="C8" s="6"/>
      <c r="D8" s="6"/>
      <c r="E8" s="6"/>
      <c r="F8" s="6"/>
      <c r="G8" s="6"/>
    </row>
    <row r="9" spans="1:7">
      <c r="A9" s="6" t="s">
        <v>158</v>
      </c>
      <c r="B9" s="28">
        <v>90</v>
      </c>
      <c r="C9" s="6" t="s">
        <v>194</v>
      </c>
      <c r="D9" s="6"/>
      <c r="E9" s="6"/>
      <c r="F9" s="6"/>
      <c r="G9" s="6"/>
    </row>
    <row r="10" spans="1:7">
      <c r="A10" s="6" t="s">
        <v>326</v>
      </c>
      <c r="B10" s="11">
        <v>0</v>
      </c>
      <c r="C10" s="6" t="s">
        <v>327</v>
      </c>
      <c r="D10" s="6"/>
      <c r="E10" s="6"/>
      <c r="F10" s="6"/>
      <c r="G10" s="6"/>
    </row>
    <row r="11" spans="1:7">
      <c r="A11" s="6"/>
      <c r="B11" s="6"/>
      <c r="C11" s="6" t="s">
        <v>195</v>
      </c>
      <c r="D11" s="6"/>
      <c r="E11" s="6"/>
      <c r="F11" s="6"/>
      <c r="G11" s="6"/>
    </row>
    <row r="12" spans="1:7">
      <c r="A12" s="14" t="s">
        <v>166</v>
      </c>
      <c r="B12" s="6"/>
      <c r="C12" s="6"/>
      <c r="D12" s="6"/>
      <c r="E12" s="6"/>
      <c r="F12" s="6"/>
      <c r="G12" s="6"/>
    </row>
    <row r="13" spans="1:7">
      <c r="A13" s="6" t="s">
        <v>182</v>
      </c>
      <c r="B13" s="8">
        <f>B3*(B4+B5)/B6</f>
        <v>700</v>
      </c>
      <c r="C13" s="6"/>
      <c r="D13" s="6"/>
      <c r="E13" s="6"/>
      <c r="F13" s="6"/>
      <c r="G13" s="6"/>
    </row>
    <row r="14" spans="1:7">
      <c r="A14" s="6" t="s">
        <v>158</v>
      </c>
      <c r="B14" s="66">
        <f>B15/B3*100</f>
        <v>90</v>
      </c>
      <c r="C14" s="6"/>
      <c r="D14" s="116"/>
      <c r="E14" s="116"/>
      <c r="F14" s="6"/>
      <c r="G14" s="6"/>
    </row>
    <row r="15" spans="1:7">
      <c r="A15" s="6" t="s">
        <v>189</v>
      </c>
      <c r="B15" s="61">
        <f>IF(B9=0,B13*(1-(1+B10)^(-B7))/((1+B10)^(1/B6)-1)+B17*(1+B10)^(-B7),B9*B3/100)</f>
        <v>108000</v>
      </c>
      <c r="C15" s="116"/>
      <c r="D15" s="116"/>
      <c r="E15" s="116"/>
      <c r="F15" s="6"/>
      <c r="G15" s="6"/>
    </row>
    <row r="16" spans="1:7">
      <c r="A16" s="6" t="s">
        <v>326</v>
      </c>
      <c r="B16" s="213">
        <f>IF(B10=0,B33,B10)</f>
        <v>7.7982639039573295E-2</v>
      </c>
      <c r="C16" s="116"/>
      <c r="D16" s="116"/>
      <c r="E16" s="116"/>
      <c r="F16" s="6"/>
      <c r="G16" s="6"/>
    </row>
    <row r="17" spans="1:7">
      <c r="A17" s="6" t="s">
        <v>190</v>
      </c>
      <c r="B17" s="8">
        <f>$B$3-($B$13-$B$3*$B$4/$B$6)*((1+$B$4/$B$6)^($B$7*$B$6)-1)/$B$4*$B$6</f>
        <v>106398.78343183133</v>
      </c>
      <c r="C17" s="116"/>
      <c r="D17" s="116"/>
      <c r="E17" s="116"/>
      <c r="F17" s="6"/>
      <c r="G17" s="6"/>
    </row>
    <row r="18" spans="1:7">
      <c r="A18" s="117" t="str">
        <f>IF(B17&lt;0,"Die Zinsbindung in Jahren überschreitet die gesamte Laufzeit des Darlehens. ","")</f>
        <v/>
      </c>
      <c r="B18" s="8"/>
      <c r="C18" s="6"/>
      <c r="D18" s="6"/>
      <c r="E18" s="6"/>
      <c r="F18" s="6"/>
      <c r="G18" s="6"/>
    </row>
    <row r="19" spans="1:7">
      <c r="A19" s="99" t="str">
        <f>IF(B17&lt;0,"Dadurch sind die Ergebnisse nicht gültig. Wählen Sie eine kleinere Zinsbindungsdauer.","")</f>
        <v/>
      </c>
      <c r="B19" s="1"/>
    </row>
    <row r="20" spans="1:7">
      <c r="A20" s="100"/>
      <c r="B20" s="1"/>
    </row>
    <row r="21" spans="1:7">
      <c r="A21" s="100"/>
      <c r="B21" s="1"/>
    </row>
    <row r="22" spans="1:7">
      <c r="A22" t="s">
        <v>329</v>
      </c>
      <c r="B22" s="1"/>
    </row>
    <row r="23" spans="1:7">
      <c r="A23" s="2" t="s">
        <v>37</v>
      </c>
    </row>
    <row r="24" spans="1:7">
      <c r="A24">
        <v>1</v>
      </c>
      <c r="B24" s="33">
        <f>B4</f>
        <v>0.05</v>
      </c>
      <c r="C24">
        <f>$B$13*(1-(1+B24)^(-$B$7))/((1+B24)^(1/$B$6)-1)+$B$17*(1+B24)^(-$B$7)-$B$15</f>
        <v>12559.91757127973</v>
      </c>
    </row>
    <row r="25" spans="1:7">
      <c r="A25">
        <v>2</v>
      </c>
      <c r="B25" s="33">
        <f>B24*2</f>
        <v>0.1</v>
      </c>
      <c r="C25">
        <f t="shared" ref="C25:C33" si="0">$B$13*(1-(1+B25)^(-$B$7))/((1+B25)^(1/$B$6)-1)+$B$17*(1+B25)^(-$B$7)-$B$15</f>
        <v>-8657.7764298866969</v>
      </c>
    </row>
    <row r="26" spans="1:7">
      <c r="A26">
        <v>3</v>
      </c>
      <c r="B26" s="33">
        <f>IF(ABS(C24-C25)&lt;0.000001,B25,B25+(B24-B25)*(C25)/(C25-C24))</f>
        <v>7.9597744153038635E-2</v>
      </c>
      <c r="C26">
        <f t="shared" si="0"/>
        <v>-669.48499655042542</v>
      </c>
    </row>
    <row r="27" spans="1:7">
      <c r="A27">
        <v>4</v>
      </c>
      <c r="B27" s="33">
        <f t="shared" ref="B27:B33" si="1">IF(ABS(C25-C26)&lt;0.000001,B26,B26+(B25-B26)*(C26)/(C26-C25))</f>
        <v>7.7887866102230058E-2</v>
      </c>
      <c r="C27">
        <f t="shared" si="0"/>
        <v>39.461807791201863</v>
      </c>
    </row>
    <row r="28" spans="1:7">
      <c r="A28">
        <v>5</v>
      </c>
      <c r="B28" s="33">
        <f t="shared" si="1"/>
        <v>7.7983042325007537E-2</v>
      </c>
      <c r="C28">
        <f t="shared" si="0"/>
        <v>-0.16787899103655946</v>
      </c>
    </row>
    <row r="29" spans="1:7">
      <c r="A29">
        <v>6</v>
      </c>
      <c r="B29" s="33">
        <f t="shared" si="1"/>
        <v>7.7982639140184551E-2</v>
      </c>
      <c r="C29">
        <f t="shared" si="0"/>
        <v>-4.1882478399202228E-5</v>
      </c>
    </row>
    <row r="30" spans="1:7">
      <c r="A30">
        <v>7</v>
      </c>
      <c r="B30" s="33">
        <f t="shared" si="1"/>
        <v>7.7982639039572837E-2</v>
      </c>
      <c r="C30">
        <f t="shared" si="0"/>
        <v>1.8917489796876907E-10</v>
      </c>
    </row>
    <row r="31" spans="1:7">
      <c r="A31">
        <v>8</v>
      </c>
      <c r="B31" s="33">
        <f t="shared" si="1"/>
        <v>7.7982639039573295E-2</v>
      </c>
      <c r="C31">
        <f t="shared" si="0"/>
        <v>2.0372681319713593E-10</v>
      </c>
    </row>
    <row r="32" spans="1:7">
      <c r="A32">
        <v>9</v>
      </c>
      <c r="B32" s="33">
        <f t="shared" si="1"/>
        <v>7.7982639039573295E-2</v>
      </c>
      <c r="C32">
        <f t="shared" si="0"/>
        <v>2.0372681319713593E-10</v>
      </c>
    </row>
    <row r="33" spans="1:3">
      <c r="A33">
        <v>10</v>
      </c>
      <c r="B33" s="33">
        <f t="shared" si="1"/>
        <v>7.7982639039573295E-2</v>
      </c>
      <c r="C33">
        <f t="shared" si="0"/>
        <v>2.0372681319713593E-10</v>
      </c>
    </row>
    <row r="34" spans="1:3">
      <c r="B34" s="33"/>
    </row>
    <row r="35" spans="1:3">
      <c r="B35" s="33"/>
    </row>
    <row r="36" spans="1:3">
      <c r="B36" s="33"/>
    </row>
    <row r="37" spans="1:3">
      <c r="B37" s="33"/>
    </row>
    <row r="38" spans="1:3">
      <c r="B38" s="33"/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     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activeCell="E2" sqref="E2"/>
    </sheetView>
  </sheetViews>
  <sheetFormatPr baseColWidth="10" defaultColWidth="9.140625" defaultRowHeight="12.75"/>
  <cols>
    <col min="1" max="1" width="7.7109375" style="6" customWidth="1"/>
    <col min="2" max="2" width="10.42578125" style="6" customWidth="1"/>
    <col min="3" max="3" width="9.140625" style="6" customWidth="1"/>
    <col min="4" max="4" width="9" style="6" customWidth="1"/>
    <col min="5" max="5" width="12.7109375" style="6" customWidth="1"/>
    <col min="6" max="11" width="9.140625" style="6" customWidth="1"/>
    <col min="12" max="12" width="9.140625" customWidth="1"/>
    <col min="13" max="13" width="8.85546875" customWidth="1"/>
    <col min="14" max="14" width="17.28515625" customWidth="1"/>
  </cols>
  <sheetData>
    <row r="1" spans="1:6" ht="15.75">
      <c r="A1" s="44" t="s">
        <v>196</v>
      </c>
      <c r="B1" s="44"/>
      <c r="C1" s="44"/>
      <c r="D1" s="44"/>
    </row>
    <row r="2" spans="1:6">
      <c r="B2" s="6" t="s">
        <v>88</v>
      </c>
      <c r="E2" s="50">
        <v>100000</v>
      </c>
    </row>
    <row r="3" spans="1:6">
      <c r="B3" s="6" t="s">
        <v>117</v>
      </c>
      <c r="E3" s="12">
        <v>0.05</v>
      </c>
    </row>
    <row r="4" spans="1:6">
      <c r="B4" s="6" t="s">
        <v>111</v>
      </c>
      <c r="E4" s="12">
        <v>7.2499999999999995E-2</v>
      </c>
    </row>
    <row r="5" spans="1:6">
      <c r="B5" s="6" t="s">
        <v>119</v>
      </c>
      <c r="E5" s="51">
        <v>1</v>
      </c>
      <c r="F5" s="6" t="s">
        <v>120</v>
      </c>
    </row>
    <row r="6" spans="1:6">
      <c r="B6" s="6" t="s">
        <v>28</v>
      </c>
      <c r="E6" s="12">
        <v>0.1</v>
      </c>
      <c r="F6" s="6" t="s">
        <v>121</v>
      </c>
    </row>
  </sheetData>
  <phoneticPr fontId="0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C3" sqref="C3"/>
    </sheetView>
  </sheetViews>
  <sheetFormatPr baseColWidth="10" defaultRowHeight="12.75"/>
  <cols>
    <col min="1" max="1" width="7.85546875" customWidth="1"/>
  </cols>
  <sheetData>
    <row r="1" spans="1:7">
      <c r="A1" s="14" t="s">
        <v>416</v>
      </c>
      <c r="B1" s="6"/>
      <c r="C1" s="6"/>
      <c r="D1" s="6"/>
      <c r="E1" s="6"/>
      <c r="F1" s="6"/>
      <c r="G1" s="6"/>
    </row>
    <row r="2" spans="1:7">
      <c r="A2" s="6"/>
      <c r="B2" s="6"/>
      <c r="C2" s="6"/>
      <c r="D2" s="6"/>
      <c r="E2" s="6"/>
      <c r="F2" s="6"/>
      <c r="G2" s="6"/>
    </row>
    <row r="3" spans="1:7">
      <c r="A3" s="6"/>
      <c r="B3" s="9" t="s">
        <v>27</v>
      </c>
      <c r="C3" s="10">
        <v>40000</v>
      </c>
      <c r="D3" s="6"/>
      <c r="E3" s="6"/>
      <c r="F3" s="6"/>
      <c r="G3" s="6"/>
    </row>
    <row r="4" spans="1:7">
      <c r="A4" s="6"/>
      <c r="B4" s="9" t="s">
        <v>29</v>
      </c>
      <c r="C4" s="29">
        <v>0.05</v>
      </c>
      <c r="D4" s="6"/>
      <c r="E4" s="6"/>
      <c r="F4" s="6"/>
      <c r="G4" s="6"/>
    </row>
    <row r="5" spans="1:7">
      <c r="A5" s="6"/>
      <c r="B5" s="9" t="s">
        <v>418</v>
      </c>
      <c r="C5" s="28">
        <v>3</v>
      </c>
      <c r="D5" s="6" t="s">
        <v>31</v>
      </c>
      <c r="E5" s="6"/>
      <c r="F5" s="6"/>
      <c r="G5" s="6"/>
    </row>
    <row r="6" spans="1:7">
      <c r="A6" s="6"/>
      <c r="B6" s="9" t="s">
        <v>419</v>
      </c>
      <c r="C6" s="28">
        <v>5</v>
      </c>
      <c r="D6" s="6"/>
      <c r="E6" s="6"/>
      <c r="F6" s="6"/>
      <c r="G6" s="6"/>
    </row>
    <row r="7" spans="1:7">
      <c r="A7" s="6"/>
      <c r="B7" s="6"/>
      <c r="C7" s="6"/>
      <c r="D7" s="6"/>
      <c r="E7" s="6"/>
      <c r="F7" s="6"/>
      <c r="G7" s="6"/>
    </row>
    <row r="8" spans="1:7">
      <c r="A8" s="6"/>
      <c r="B8" s="6"/>
      <c r="C8" s="6"/>
      <c r="D8" s="6"/>
      <c r="E8" s="6"/>
      <c r="F8" s="6"/>
      <c r="G8" s="6"/>
    </row>
    <row r="9" spans="1:7">
      <c r="A9" s="111"/>
      <c r="B9" s="111" t="s">
        <v>91</v>
      </c>
      <c r="C9" s="111"/>
      <c r="D9" s="111"/>
      <c r="E9" s="111"/>
      <c r="F9" s="6"/>
      <c r="G9" s="6"/>
    </row>
    <row r="10" spans="1:7">
      <c r="A10" s="55" t="s">
        <v>2</v>
      </c>
      <c r="B10" s="55" t="s">
        <v>92</v>
      </c>
      <c r="C10" s="55" t="s">
        <v>417</v>
      </c>
      <c r="D10" s="55" t="s">
        <v>5</v>
      </c>
      <c r="E10" s="55" t="s">
        <v>112</v>
      </c>
      <c r="F10" s="6"/>
      <c r="G10" s="6"/>
    </row>
    <row r="11" spans="1:7">
      <c r="A11" s="5">
        <v>1</v>
      </c>
      <c r="B11" s="325">
        <f>C3</f>
        <v>40000</v>
      </c>
      <c r="C11" s="325">
        <f>B11*$C$4</f>
        <v>2000</v>
      </c>
      <c r="D11" s="325">
        <f>E11-C11</f>
        <v>-2000</v>
      </c>
      <c r="E11" s="325">
        <f>IF(A11&lt;$C$5,0,B11/$C$6)</f>
        <v>0</v>
      </c>
      <c r="F11" s="6"/>
      <c r="G11" s="6"/>
    </row>
    <row r="12" spans="1:7">
      <c r="A12" s="5">
        <f t="shared" ref="A12:A17" si="0">IF($C$5+$C$6&gt;A11,A11+1,"")</f>
        <v>2</v>
      </c>
      <c r="B12" s="325">
        <f t="shared" ref="B12:B17" si="1">IF(A12="","",B11-D11)</f>
        <v>42000</v>
      </c>
      <c r="C12" s="325">
        <f t="shared" ref="C12:C17" si="2">IF(A12&gt;=$C$5+$C$6,"",B12*$C$4)</f>
        <v>2100</v>
      </c>
      <c r="D12" s="325">
        <f t="shared" ref="D12:D17" si="3">IF(A12&gt;=$C$5+$C$6,"",E12-C12)</f>
        <v>-2100</v>
      </c>
      <c r="E12" s="325">
        <f t="shared" ref="E12:E36" si="4">IF(A12="","",IF(A12&lt;$C$5,0,IF(A13="","",VLOOKUP($C$5,$A$11:$B$31,2)/$C$6+C12)))</f>
        <v>0</v>
      </c>
      <c r="F12" s="6"/>
      <c r="G12" s="6"/>
    </row>
    <row r="13" spans="1:7">
      <c r="A13" s="5">
        <f t="shared" si="0"/>
        <v>3</v>
      </c>
      <c r="B13" s="325">
        <f t="shared" si="1"/>
        <v>44100</v>
      </c>
      <c r="C13" s="325">
        <f t="shared" si="2"/>
        <v>2205</v>
      </c>
      <c r="D13" s="325">
        <f t="shared" si="3"/>
        <v>8820</v>
      </c>
      <c r="E13" s="325">
        <f t="shared" si="4"/>
        <v>11025</v>
      </c>
      <c r="F13" s="6"/>
      <c r="G13" s="6"/>
    </row>
    <row r="14" spans="1:7">
      <c r="A14" s="5">
        <f t="shared" si="0"/>
        <v>4</v>
      </c>
      <c r="B14" s="325">
        <f t="shared" si="1"/>
        <v>35280</v>
      </c>
      <c r="C14" s="325">
        <f t="shared" si="2"/>
        <v>1764</v>
      </c>
      <c r="D14" s="325">
        <f t="shared" si="3"/>
        <v>8820</v>
      </c>
      <c r="E14" s="325">
        <f t="shared" si="4"/>
        <v>10584</v>
      </c>
      <c r="F14" s="6"/>
      <c r="G14" s="6"/>
    </row>
    <row r="15" spans="1:7">
      <c r="A15" s="5">
        <f t="shared" si="0"/>
        <v>5</v>
      </c>
      <c r="B15" s="325">
        <f t="shared" si="1"/>
        <v>26460</v>
      </c>
      <c r="C15" s="325">
        <f t="shared" si="2"/>
        <v>1323</v>
      </c>
      <c r="D15" s="325">
        <f t="shared" si="3"/>
        <v>8820</v>
      </c>
      <c r="E15" s="325">
        <f t="shared" si="4"/>
        <v>10143</v>
      </c>
      <c r="F15" s="6"/>
      <c r="G15" s="6"/>
    </row>
    <row r="16" spans="1:7">
      <c r="A16" s="5">
        <f t="shared" si="0"/>
        <v>6</v>
      </c>
      <c r="B16" s="325">
        <f t="shared" si="1"/>
        <v>17640</v>
      </c>
      <c r="C16" s="325">
        <f t="shared" si="2"/>
        <v>882</v>
      </c>
      <c r="D16" s="325">
        <f t="shared" si="3"/>
        <v>8820</v>
      </c>
      <c r="E16" s="325">
        <f t="shared" si="4"/>
        <v>9702</v>
      </c>
      <c r="F16" s="6"/>
      <c r="G16" s="6"/>
    </row>
    <row r="17" spans="1:7">
      <c r="A17" s="5">
        <f t="shared" si="0"/>
        <v>7</v>
      </c>
      <c r="B17" s="325">
        <f t="shared" si="1"/>
        <v>8820</v>
      </c>
      <c r="C17" s="325">
        <f t="shared" si="2"/>
        <v>441</v>
      </c>
      <c r="D17" s="325">
        <f t="shared" si="3"/>
        <v>8820</v>
      </c>
      <c r="E17" s="325">
        <f t="shared" si="4"/>
        <v>9261</v>
      </c>
      <c r="F17" s="6"/>
      <c r="G17" s="6"/>
    </row>
    <row r="18" spans="1:7">
      <c r="A18" s="5">
        <f t="shared" ref="A18:A36" si="5">IF($C$5+$C$6&gt;A17,A17+1,"")</f>
        <v>8</v>
      </c>
      <c r="B18" s="165">
        <f t="shared" ref="B18:B36" si="6">IF(A18="","",B17-D17)</f>
        <v>0</v>
      </c>
      <c r="C18" s="165" t="str">
        <f t="shared" ref="C18:C36" si="7">IF(A18&gt;=$C$5+$C$6,"",B18*$C$4)</f>
        <v/>
      </c>
      <c r="D18" s="165" t="str">
        <f t="shared" ref="D18:D36" si="8">IF(A18&gt;=$C$5+$C$6,"",E18-C18)</f>
        <v/>
      </c>
      <c r="E18" s="165" t="str">
        <f t="shared" si="4"/>
        <v/>
      </c>
      <c r="F18" s="6"/>
      <c r="G18" s="6"/>
    </row>
    <row r="19" spans="1:7">
      <c r="A19" s="5" t="str">
        <f t="shared" si="5"/>
        <v/>
      </c>
      <c r="B19" s="165" t="str">
        <f t="shared" si="6"/>
        <v/>
      </c>
      <c r="C19" s="165" t="str">
        <f t="shared" si="7"/>
        <v/>
      </c>
      <c r="D19" s="165" t="str">
        <f t="shared" si="8"/>
        <v/>
      </c>
      <c r="E19" s="165" t="str">
        <f t="shared" si="4"/>
        <v/>
      </c>
      <c r="F19" s="6"/>
      <c r="G19" s="6"/>
    </row>
    <row r="20" spans="1:7">
      <c r="A20" s="5" t="str">
        <f t="shared" si="5"/>
        <v/>
      </c>
      <c r="B20" s="165" t="str">
        <f t="shared" si="6"/>
        <v/>
      </c>
      <c r="C20" s="165" t="str">
        <f t="shared" si="7"/>
        <v/>
      </c>
      <c r="D20" s="165" t="str">
        <f t="shared" si="8"/>
        <v/>
      </c>
      <c r="E20" s="165" t="str">
        <f t="shared" si="4"/>
        <v/>
      </c>
      <c r="F20" s="6"/>
      <c r="G20" s="6"/>
    </row>
    <row r="21" spans="1:7">
      <c r="A21" s="5" t="str">
        <f t="shared" si="5"/>
        <v/>
      </c>
      <c r="B21" s="165" t="str">
        <f t="shared" si="6"/>
        <v/>
      </c>
      <c r="C21" s="165" t="str">
        <f t="shared" si="7"/>
        <v/>
      </c>
      <c r="D21" s="165" t="str">
        <f t="shared" si="8"/>
        <v/>
      </c>
      <c r="E21" s="165" t="str">
        <f t="shared" si="4"/>
        <v/>
      </c>
      <c r="F21" s="6"/>
      <c r="G21" s="6"/>
    </row>
    <row r="22" spans="1:7">
      <c r="A22" s="5" t="str">
        <f t="shared" si="5"/>
        <v/>
      </c>
      <c r="B22" s="165" t="str">
        <f t="shared" si="6"/>
        <v/>
      </c>
      <c r="C22" s="165" t="str">
        <f t="shared" si="7"/>
        <v/>
      </c>
      <c r="D22" s="165" t="str">
        <f t="shared" si="8"/>
        <v/>
      </c>
      <c r="E22" s="165" t="str">
        <f t="shared" si="4"/>
        <v/>
      </c>
      <c r="F22" s="6"/>
      <c r="G22" s="6"/>
    </row>
    <row r="23" spans="1:7">
      <c r="A23" s="5" t="str">
        <f t="shared" si="5"/>
        <v/>
      </c>
      <c r="B23" s="165" t="str">
        <f t="shared" si="6"/>
        <v/>
      </c>
      <c r="C23" s="165" t="str">
        <f t="shared" si="7"/>
        <v/>
      </c>
      <c r="D23" s="165" t="str">
        <f t="shared" si="8"/>
        <v/>
      </c>
      <c r="E23" s="165" t="str">
        <f t="shared" si="4"/>
        <v/>
      </c>
      <c r="F23" s="6"/>
      <c r="G23" s="6"/>
    </row>
    <row r="24" spans="1:7">
      <c r="A24" s="5" t="str">
        <f t="shared" si="5"/>
        <v/>
      </c>
      <c r="B24" s="165" t="str">
        <f t="shared" si="6"/>
        <v/>
      </c>
      <c r="C24" s="165" t="str">
        <f t="shared" si="7"/>
        <v/>
      </c>
      <c r="D24" s="165" t="str">
        <f t="shared" si="8"/>
        <v/>
      </c>
      <c r="E24" s="165" t="str">
        <f t="shared" si="4"/>
        <v/>
      </c>
      <c r="F24" s="6"/>
      <c r="G24" s="6"/>
    </row>
    <row r="25" spans="1:7">
      <c r="A25" s="5" t="str">
        <f t="shared" si="5"/>
        <v/>
      </c>
      <c r="B25" s="165" t="str">
        <f t="shared" si="6"/>
        <v/>
      </c>
      <c r="C25" s="165" t="str">
        <f t="shared" si="7"/>
        <v/>
      </c>
      <c r="D25" s="165" t="str">
        <f t="shared" si="8"/>
        <v/>
      </c>
      <c r="E25" s="165" t="str">
        <f t="shared" si="4"/>
        <v/>
      </c>
      <c r="F25" s="6"/>
      <c r="G25" s="6"/>
    </row>
    <row r="26" spans="1:7">
      <c r="A26" s="5" t="str">
        <f t="shared" si="5"/>
        <v/>
      </c>
      <c r="B26" s="165" t="str">
        <f t="shared" si="6"/>
        <v/>
      </c>
      <c r="C26" s="165" t="str">
        <f t="shared" si="7"/>
        <v/>
      </c>
      <c r="D26" s="165" t="str">
        <f t="shared" si="8"/>
        <v/>
      </c>
      <c r="E26" s="165" t="str">
        <f t="shared" si="4"/>
        <v/>
      </c>
      <c r="F26" s="6"/>
      <c r="G26" s="6"/>
    </row>
    <row r="27" spans="1:7">
      <c r="A27" s="5" t="str">
        <f t="shared" si="5"/>
        <v/>
      </c>
      <c r="B27" s="165" t="str">
        <f t="shared" si="6"/>
        <v/>
      </c>
      <c r="C27" s="165" t="str">
        <f t="shared" si="7"/>
        <v/>
      </c>
      <c r="D27" s="165" t="str">
        <f t="shared" si="8"/>
        <v/>
      </c>
      <c r="E27" s="165" t="str">
        <f t="shared" si="4"/>
        <v/>
      </c>
      <c r="F27" s="6"/>
      <c r="G27" s="6"/>
    </row>
    <row r="28" spans="1:7">
      <c r="A28" s="5" t="str">
        <f t="shared" si="5"/>
        <v/>
      </c>
      <c r="B28" s="165" t="str">
        <f t="shared" si="6"/>
        <v/>
      </c>
      <c r="C28" s="165" t="str">
        <f t="shared" si="7"/>
        <v/>
      </c>
      <c r="D28" s="165" t="str">
        <f t="shared" si="8"/>
        <v/>
      </c>
      <c r="E28" s="165" t="str">
        <f t="shared" si="4"/>
        <v/>
      </c>
      <c r="F28" s="6"/>
      <c r="G28" s="6"/>
    </row>
    <row r="29" spans="1:7">
      <c r="A29" s="5" t="str">
        <f t="shared" si="5"/>
        <v/>
      </c>
      <c r="B29" s="165" t="str">
        <f t="shared" si="6"/>
        <v/>
      </c>
      <c r="C29" s="165" t="str">
        <f t="shared" si="7"/>
        <v/>
      </c>
      <c r="D29" s="165" t="str">
        <f t="shared" si="8"/>
        <v/>
      </c>
      <c r="E29" s="165" t="str">
        <f t="shared" si="4"/>
        <v/>
      </c>
      <c r="F29" s="6"/>
      <c r="G29" s="6"/>
    </row>
    <row r="30" spans="1:7">
      <c r="A30" s="5" t="str">
        <f t="shared" si="5"/>
        <v/>
      </c>
      <c r="B30" s="165" t="str">
        <f t="shared" si="6"/>
        <v/>
      </c>
      <c r="C30" s="165" t="str">
        <f t="shared" si="7"/>
        <v/>
      </c>
      <c r="D30" s="165" t="str">
        <f t="shared" si="8"/>
        <v/>
      </c>
      <c r="E30" s="165" t="str">
        <f t="shared" si="4"/>
        <v/>
      </c>
      <c r="F30" s="6"/>
      <c r="G30" s="6"/>
    </row>
    <row r="31" spans="1:7">
      <c r="A31" s="5" t="str">
        <f t="shared" si="5"/>
        <v/>
      </c>
      <c r="B31" s="165" t="str">
        <f t="shared" si="6"/>
        <v/>
      </c>
      <c r="C31" s="165" t="str">
        <f t="shared" si="7"/>
        <v/>
      </c>
      <c r="D31" s="165" t="str">
        <f t="shared" si="8"/>
        <v/>
      </c>
      <c r="E31" s="165" t="str">
        <f t="shared" si="4"/>
        <v/>
      </c>
      <c r="F31" s="6"/>
      <c r="G31" s="6"/>
    </row>
    <row r="32" spans="1:7">
      <c r="A32" s="5" t="str">
        <f t="shared" si="5"/>
        <v/>
      </c>
      <c r="B32" s="165" t="str">
        <f t="shared" si="6"/>
        <v/>
      </c>
      <c r="C32" s="165" t="str">
        <f t="shared" si="7"/>
        <v/>
      </c>
      <c r="D32" s="165" t="str">
        <f t="shared" si="8"/>
        <v/>
      </c>
      <c r="E32" s="165" t="str">
        <f t="shared" si="4"/>
        <v/>
      </c>
      <c r="F32" s="6"/>
      <c r="G32" s="6"/>
    </row>
    <row r="33" spans="1:7">
      <c r="A33" s="5" t="str">
        <f t="shared" si="5"/>
        <v/>
      </c>
      <c r="B33" s="165" t="str">
        <f t="shared" si="6"/>
        <v/>
      </c>
      <c r="C33" s="165" t="str">
        <f t="shared" si="7"/>
        <v/>
      </c>
      <c r="D33" s="165" t="str">
        <f t="shared" si="8"/>
        <v/>
      </c>
      <c r="E33" s="165" t="str">
        <f t="shared" si="4"/>
        <v/>
      </c>
      <c r="F33" s="6"/>
      <c r="G33" s="6"/>
    </row>
    <row r="34" spans="1:7">
      <c r="A34" s="5" t="str">
        <f t="shared" si="5"/>
        <v/>
      </c>
      <c r="B34" s="165" t="str">
        <f t="shared" si="6"/>
        <v/>
      </c>
      <c r="C34" s="165" t="str">
        <f t="shared" si="7"/>
        <v/>
      </c>
      <c r="D34" s="165" t="str">
        <f t="shared" si="8"/>
        <v/>
      </c>
      <c r="E34" s="165" t="str">
        <f t="shared" si="4"/>
        <v/>
      </c>
      <c r="F34" s="6"/>
      <c r="G34" s="6"/>
    </row>
    <row r="35" spans="1:7">
      <c r="A35" s="5" t="str">
        <f t="shared" si="5"/>
        <v/>
      </c>
      <c r="B35" s="165" t="str">
        <f t="shared" si="6"/>
        <v/>
      </c>
      <c r="C35" s="165" t="str">
        <f t="shared" si="7"/>
        <v/>
      </c>
      <c r="D35" s="165" t="str">
        <f t="shared" si="8"/>
        <v/>
      </c>
      <c r="E35" s="165" t="str">
        <f t="shared" si="4"/>
        <v/>
      </c>
      <c r="F35" s="6"/>
      <c r="G35" s="6"/>
    </row>
    <row r="36" spans="1:7">
      <c r="A36" s="6" t="str">
        <f t="shared" si="5"/>
        <v/>
      </c>
      <c r="B36" s="8" t="str">
        <f t="shared" si="6"/>
        <v/>
      </c>
      <c r="C36" s="8" t="str">
        <f t="shared" si="7"/>
        <v/>
      </c>
      <c r="D36" s="8" t="str">
        <f t="shared" si="8"/>
        <v/>
      </c>
      <c r="E36" s="8" t="str">
        <f t="shared" si="4"/>
        <v/>
      </c>
      <c r="F36" s="6"/>
      <c r="G36" s="6"/>
    </row>
    <row r="37" spans="1:7">
      <c r="A37" s="6"/>
      <c r="B37" s="6"/>
      <c r="C37" s="6"/>
      <c r="D37" s="6"/>
      <c r="E37" s="6"/>
      <c r="F37" s="6"/>
      <c r="G37" s="6"/>
    </row>
    <row r="38" spans="1:7">
      <c r="A38" s="6"/>
      <c r="B38" s="6"/>
      <c r="C38" s="6"/>
      <c r="D38" s="6"/>
      <c r="E38" s="6"/>
      <c r="F38" s="6"/>
      <c r="G38" s="6"/>
    </row>
    <row r="39" spans="1:7">
      <c r="A39" s="6"/>
      <c r="B39" s="6"/>
      <c r="C39" s="6"/>
      <c r="D39" s="6"/>
      <c r="E39" s="6"/>
      <c r="F39" s="6"/>
      <c r="G39" s="6"/>
    </row>
    <row r="40" spans="1:7">
      <c r="A40" s="6"/>
      <c r="B40" s="6"/>
      <c r="C40" s="6"/>
      <c r="D40" s="6"/>
      <c r="E40" s="6"/>
      <c r="F40" s="6"/>
      <c r="G40" s="6"/>
    </row>
    <row r="41" spans="1:7">
      <c r="A41" s="6"/>
      <c r="B41" s="6"/>
      <c r="C41" s="6"/>
      <c r="D41" s="6"/>
      <c r="E41" s="6"/>
      <c r="F41" s="6"/>
      <c r="G41" s="6"/>
    </row>
    <row r="42" spans="1:7">
      <c r="A42" s="6"/>
      <c r="B42" s="6"/>
      <c r="C42" s="6"/>
      <c r="D42" s="6"/>
      <c r="E42" s="6"/>
      <c r="F42" s="6"/>
      <c r="G42" s="6"/>
    </row>
  </sheetData>
  <phoneticPr fontId="17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showGridLines="0" workbookViewId="0">
      <selection activeCell="E2" sqref="E2"/>
    </sheetView>
  </sheetViews>
  <sheetFormatPr baseColWidth="10" defaultColWidth="9.140625" defaultRowHeight="12.75"/>
  <cols>
    <col min="1" max="1" width="7.140625" style="6" customWidth="1"/>
    <col min="2" max="2" width="12.5703125" style="6" customWidth="1"/>
    <col min="3" max="3" width="10.42578125" style="6" customWidth="1"/>
    <col min="4" max="4" width="10" style="6" customWidth="1"/>
    <col min="5" max="5" width="13.5703125" style="6" customWidth="1"/>
    <col min="6" max="6" width="9.140625" style="6" customWidth="1"/>
  </cols>
  <sheetData>
    <row r="1" spans="1:5" ht="15.75">
      <c r="A1" s="44" t="s">
        <v>197</v>
      </c>
      <c r="B1" s="44"/>
      <c r="C1" s="44"/>
      <c r="D1" s="44"/>
    </row>
    <row r="2" spans="1:5">
      <c r="B2" s="6" t="s">
        <v>88</v>
      </c>
      <c r="E2" s="50">
        <v>2500000</v>
      </c>
    </row>
    <row r="3" spans="1:5">
      <c r="B3" s="6" t="s">
        <v>51</v>
      </c>
      <c r="E3" s="29">
        <v>0.08</v>
      </c>
    </row>
    <row r="4" spans="1:5">
      <c r="B4" s="6" t="s">
        <v>24</v>
      </c>
      <c r="E4" s="28">
        <v>6</v>
      </c>
    </row>
    <row r="5" spans="1:5">
      <c r="D5" s="48"/>
    </row>
    <row r="6" spans="1:5">
      <c r="A6" s="14" t="s">
        <v>41</v>
      </c>
      <c r="D6" s="9" t="s">
        <v>198</v>
      </c>
      <c r="E6" s="45">
        <f>E2/(1-(1+E3)^(-E4))*E3</f>
        <v>540788.46557252412</v>
      </c>
    </row>
    <row r="7" spans="1:5">
      <c r="B7" s="9" t="s">
        <v>91</v>
      </c>
      <c r="C7" s="9"/>
      <c r="D7" s="9"/>
      <c r="E7" s="9"/>
    </row>
    <row r="8" spans="1:5">
      <c r="B8" s="49" t="s">
        <v>92</v>
      </c>
      <c r="C8" s="9" t="s">
        <v>4</v>
      </c>
      <c r="D8" s="9" t="s">
        <v>5</v>
      </c>
      <c r="E8" s="9" t="s">
        <v>33</v>
      </c>
    </row>
    <row r="9" spans="1:5">
      <c r="A9" s="6">
        <v>1</v>
      </c>
      <c r="B9" s="8">
        <f>E2</f>
        <v>2500000</v>
      </c>
      <c r="C9" s="8">
        <f t="shared" ref="C9:C24" si="0">IF(OR(B9="",B9=0),"",B9*$E$3)</f>
        <v>200000</v>
      </c>
      <c r="D9" s="8">
        <f>IF(OR(B9=0,B9=""),"",IF(ROUND(($E$6-C9)/100,0)*100&gt;B9,B9,ROUND(($E$6-C9)/100,0)*100))</f>
        <v>340800</v>
      </c>
      <c r="E9" s="8">
        <f t="shared" ref="E9:E24" si="1">IF(OR(B9="",B9=0),"",C9+D9)</f>
        <v>540800</v>
      </c>
    </row>
    <row r="10" spans="1:5">
      <c r="A10" s="6">
        <f t="shared" ref="A10:A41" si="2">IF(OR(B9=0,B9=""),"",A9+1)</f>
        <v>2</v>
      </c>
      <c r="B10" s="8">
        <f>IF(E9="","",B9-D9)</f>
        <v>2159200</v>
      </c>
      <c r="C10" s="8">
        <f t="shared" si="0"/>
        <v>172736</v>
      </c>
      <c r="D10" s="8">
        <f t="shared" ref="D10:D25" si="3">IF(OR(B10=0,B10=""),"",IF(ROUND(($E$6-C10)/100,0)*100&gt;B10,B10,ROUND(($E$6-C10)/100,0)*100))</f>
        <v>368100</v>
      </c>
      <c r="E10" s="8">
        <f t="shared" si="1"/>
        <v>540836</v>
      </c>
    </row>
    <row r="11" spans="1:5">
      <c r="A11" s="6">
        <f t="shared" si="2"/>
        <v>3</v>
      </c>
      <c r="B11" s="8">
        <f t="shared" ref="B11:B26" si="4">IF(E10="","",B10-D10)</f>
        <v>1791100</v>
      </c>
      <c r="C11" s="8">
        <f t="shared" si="0"/>
        <v>143288</v>
      </c>
      <c r="D11" s="8">
        <f t="shared" si="3"/>
        <v>397500</v>
      </c>
      <c r="E11" s="8">
        <f t="shared" si="1"/>
        <v>540788</v>
      </c>
    </row>
    <row r="12" spans="1:5">
      <c r="A12" s="6">
        <f t="shared" si="2"/>
        <v>4</v>
      </c>
      <c r="B12" s="8">
        <f t="shared" si="4"/>
        <v>1393600</v>
      </c>
      <c r="C12" s="8">
        <f t="shared" si="0"/>
        <v>111488</v>
      </c>
      <c r="D12" s="8">
        <f t="shared" si="3"/>
        <v>429300</v>
      </c>
      <c r="E12" s="8">
        <f t="shared" si="1"/>
        <v>540788</v>
      </c>
    </row>
    <row r="13" spans="1:5">
      <c r="A13" s="6">
        <f t="shared" si="2"/>
        <v>5</v>
      </c>
      <c r="B13" s="8">
        <f t="shared" si="4"/>
        <v>964300</v>
      </c>
      <c r="C13" s="8">
        <f t="shared" si="0"/>
        <v>77144</v>
      </c>
      <c r="D13" s="8">
        <f t="shared" si="3"/>
        <v>463600</v>
      </c>
      <c r="E13" s="8">
        <f t="shared" si="1"/>
        <v>540744</v>
      </c>
    </row>
    <row r="14" spans="1:5">
      <c r="A14" s="6">
        <f t="shared" si="2"/>
        <v>6</v>
      </c>
      <c r="B14" s="8">
        <f t="shared" si="4"/>
        <v>500700</v>
      </c>
      <c r="C14" s="8">
        <f t="shared" si="0"/>
        <v>40056</v>
      </c>
      <c r="D14" s="8">
        <f t="shared" si="3"/>
        <v>500700</v>
      </c>
      <c r="E14" s="8">
        <f t="shared" si="1"/>
        <v>540756</v>
      </c>
    </row>
    <row r="15" spans="1:5">
      <c r="A15" s="6">
        <f t="shared" si="2"/>
        <v>7</v>
      </c>
      <c r="B15" s="8">
        <f t="shared" si="4"/>
        <v>0</v>
      </c>
      <c r="C15" s="8" t="str">
        <f t="shared" si="0"/>
        <v/>
      </c>
      <c r="D15" s="8" t="str">
        <f t="shared" si="3"/>
        <v/>
      </c>
      <c r="E15" s="8" t="str">
        <f t="shared" si="1"/>
        <v/>
      </c>
    </row>
    <row r="16" spans="1:5">
      <c r="A16" s="6" t="str">
        <f t="shared" si="2"/>
        <v/>
      </c>
      <c r="B16" s="8" t="str">
        <f t="shared" si="4"/>
        <v/>
      </c>
      <c r="C16" s="8" t="str">
        <f t="shared" si="0"/>
        <v/>
      </c>
      <c r="D16" s="8" t="str">
        <f t="shared" si="3"/>
        <v/>
      </c>
      <c r="E16" s="8" t="str">
        <f t="shared" si="1"/>
        <v/>
      </c>
    </row>
    <row r="17" spans="1:5">
      <c r="A17" s="6" t="str">
        <f t="shared" si="2"/>
        <v/>
      </c>
      <c r="B17" s="8" t="str">
        <f t="shared" si="4"/>
        <v/>
      </c>
      <c r="C17" s="8" t="str">
        <f t="shared" si="0"/>
        <v/>
      </c>
      <c r="D17" s="8" t="str">
        <f t="shared" si="3"/>
        <v/>
      </c>
      <c r="E17" s="8" t="str">
        <f t="shared" si="1"/>
        <v/>
      </c>
    </row>
    <row r="18" spans="1:5">
      <c r="A18" s="6" t="str">
        <f t="shared" si="2"/>
        <v/>
      </c>
      <c r="B18" s="8" t="str">
        <f t="shared" si="4"/>
        <v/>
      </c>
      <c r="C18" s="8" t="str">
        <f t="shared" si="0"/>
        <v/>
      </c>
      <c r="D18" s="8" t="str">
        <f t="shared" si="3"/>
        <v/>
      </c>
      <c r="E18" s="8" t="str">
        <f t="shared" si="1"/>
        <v/>
      </c>
    </row>
    <row r="19" spans="1:5">
      <c r="A19" s="6" t="str">
        <f t="shared" si="2"/>
        <v/>
      </c>
      <c r="B19" s="8" t="str">
        <f t="shared" si="4"/>
        <v/>
      </c>
      <c r="C19" s="8" t="str">
        <f t="shared" si="0"/>
        <v/>
      </c>
      <c r="D19" s="8" t="str">
        <f t="shared" si="3"/>
        <v/>
      </c>
      <c r="E19" s="8" t="str">
        <f t="shared" si="1"/>
        <v/>
      </c>
    </row>
    <row r="20" spans="1:5">
      <c r="A20" s="6" t="str">
        <f t="shared" si="2"/>
        <v/>
      </c>
      <c r="B20" s="8" t="str">
        <f t="shared" si="4"/>
        <v/>
      </c>
      <c r="C20" s="8" t="str">
        <f t="shared" si="0"/>
        <v/>
      </c>
      <c r="D20" s="8" t="str">
        <f t="shared" si="3"/>
        <v/>
      </c>
      <c r="E20" s="8" t="str">
        <f t="shared" si="1"/>
        <v/>
      </c>
    </row>
    <row r="21" spans="1:5">
      <c r="A21" s="6" t="str">
        <f t="shared" si="2"/>
        <v/>
      </c>
      <c r="B21" s="8" t="str">
        <f t="shared" si="4"/>
        <v/>
      </c>
      <c r="C21" s="8" t="str">
        <f t="shared" si="0"/>
        <v/>
      </c>
      <c r="D21" s="8" t="str">
        <f t="shared" si="3"/>
        <v/>
      </c>
      <c r="E21" s="8" t="str">
        <f t="shared" si="1"/>
        <v/>
      </c>
    </row>
    <row r="22" spans="1:5">
      <c r="A22" s="6" t="str">
        <f t="shared" si="2"/>
        <v/>
      </c>
      <c r="B22" s="8" t="str">
        <f t="shared" si="4"/>
        <v/>
      </c>
      <c r="C22" s="8" t="str">
        <f t="shared" si="0"/>
        <v/>
      </c>
      <c r="D22" s="8" t="str">
        <f t="shared" si="3"/>
        <v/>
      </c>
      <c r="E22" s="8" t="str">
        <f t="shared" si="1"/>
        <v/>
      </c>
    </row>
    <row r="23" spans="1:5">
      <c r="A23" s="6" t="str">
        <f t="shared" si="2"/>
        <v/>
      </c>
      <c r="B23" s="8" t="str">
        <f t="shared" si="4"/>
        <v/>
      </c>
      <c r="C23" s="8" t="str">
        <f t="shared" si="0"/>
        <v/>
      </c>
      <c r="D23" s="8" t="str">
        <f t="shared" si="3"/>
        <v/>
      </c>
      <c r="E23" s="8" t="str">
        <f t="shared" si="1"/>
        <v/>
      </c>
    </row>
    <row r="24" spans="1:5">
      <c r="A24" s="6" t="str">
        <f t="shared" si="2"/>
        <v/>
      </c>
      <c r="B24" s="8" t="str">
        <f t="shared" si="4"/>
        <v/>
      </c>
      <c r="C24" s="8" t="str">
        <f t="shared" si="0"/>
        <v/>
      </c>
      <c r="D24" s="8" t="str">
        <f t="shared" si="3"/>
        <v/>
      </c>
      <c r="E24" s="8" t="str">
        <f t="shared" si="1"/>
        <v/>
      </c>
    </row>
    <row r="25" spans="1:5">
      <c r="A25" s="6" t="str">
        <f t="shared" si="2"/>
        <v/>
      </c>
      <c r="B25" s="8" t="str">
        <f t="shared" si="4"/>
        <v/>
      </c>
      <c r="C25" s="8" t="str">
        <f t="shared" ref="C25:C40" si="5">IF(OR(B25="",B25=0),"",B25*$E$3)</f>
        <v/>
      </c>
      <c r="D25" s="8" t="str">
        <f t="shared" si="3"/>
        <v/>
      </c>
      <c r="E25" s="8" t="str">
        <f t="shared" ref="E25:E40" si="6">IF(OR(B25="",B25=0),"",C25+D25)</f>
        <v/>
      </c>
    </row>
    <row r="26" spans="1:5">
      <c r="A26" s="6" t="str">
        <f t="shared" si="2"/>
        <v/>
      </c>
      <c r="B26" s="8" t="str">
        <f t="shared" si="4"/>
        <v/>
      </c>
      <c r="C26" s="8" t="str">
        <f t="shared" si="5"/>
        <v/>
      </c>
      <c r="D26" s="8" t="str">
        <f t="shared" ref="D26:D41" si="7">IF(OR(B26=0,B26=""),"",IF(ROUND(($E$6-C26)/100,0)*100&gt;B26,B26,ROUND(($E$6-C26)/100,0)*100))</f>
        <v/>
      </c>
      <c r="E26" s="8" t="str">
        <f t="shared" si="6"/>
        <v/>
      </c>
    </row>
    <row r="27" spans="1:5">
      <c r="A27" s="6" t="str">
        <f t="shared" si="2"/>
        <v/>
      </c>
      <c r="B27" s="8" t="str">
        <f t="shared" ref="B27:B42" si="8">IF(E26="","",B26-D26)</f>
        <v/>
      </c>
      <c r="C27" s="8" t="str">
        <f t="shared" si="5"/>
        <v/>
      </c>
      <c r="D27" s="8" t="str">
        <f t="shared" si="7"/>
        <v/>
      </c>
      <c r="E27" s="8" t="str">
        <f t="shared" si="6"/>
        <v/>
      </c>
    </row>
    <row r="28" spans="1:5">
      <c r="A28" s="6" t="str">
        <f t="shared" si="2"/>
        <v/>
      </c>
      <c r="B28" s="8" t="str">
        <f t="shared" si="8"/>
        <v/>
      </c>
      <c r="C28" s="8" t="str">
        <f t="shared" si="5"/>
        <v/>
      </c>
      <c r="D28" s="8" t="str">
        <f t="shared" si="7"/>
        <v/>
      </c>
      <c r="E28" s="8" t="str">
        <f t="shared" si="6"/>
        <v/>
      </c>
    </row>
    <row r="29" spans="1:5">
      <c r="A29" s="6" t="str">
        <f t="shared" si="2"/>
        <v/>
      </c>
      <c r="B29" s="8" t="str">
        <f t="shared" si="8"/>
        <v/>
      </c>
      <c r="C29" s="8" t="str">
        <f t="shared" si="5"/>
        <v/>
      </c>
      <c r="D29" s="8" t="str">
        <f t="shared" si="7"/>
        <v/>
      </c>
      <c r="E29" s="8" t="str">
        <f t="shared" si="6"/>
        <v/>
      </c>
    </row>
    <row r="30" spans="1:5">
      <c r="A30" s="6" t="str">
        <f t="shared" si="2"/>
        <v/>
      </c>
      <c r="B30" s="8" t="str">
        <f t="shared" si="8"/>
        <v/>
      </c>
      <c r="C30" s="8" t="str">
        <f t="shared" si="5"/>
        <v/>
      </c>
      <c r="D30" s="8" t="str">
        <f t="shared" si="7"/>
        <v/>
      </c>
      <c r="E30" s="8" t="str">
        <f t="shared" si="6"/>
        <v/>
      </c>
    </row>
    <row r="31" spans="1:5">
      <c r="A31" s="6" t="str">
        <f t="shared" si="2"/>
        <v/>
      </c>
      <c r="B31" s="8" t="str">
        <f t="shared" si="8"/>
        <v/>
      </c>
      <c r="C31" s="8" t="str">
        <f t="shared" si="5"/>
        <v/>
      </c>
      <c r="D31" s="8" t="str">
        <f t="shared" si="7"/>
        <v/>
      </c>
      <c r="E31" s="8" t="str">
        <f t="shared" si="6"/>
        <v/>
      </c>
    </row>
    <row r="32" spans="1:5">
      <c r="A32" s="6" t="str">
        <f t="shared" si="2"/>
        <v/>
      </c>
      <c r="B32" s="8" t="str">
        <f t="shared" si="8"/>
        <v/>
      </c>
      <c r="C32" s="8" t="str">
        <f t="shared" si="5"/>
        <v/>
      </c>
      <c r="D32" s="8" t="str">
        <f t="shared" si="7"/>
        <v/>
      </c>
      <c r="E32" s="8" t="str">
        <f t="shared" si="6"/>
        <v/>
      </c>
    </row>
    <row r="33" spans="1:5">
      <c r="A33" s="6" t="str">
        <f t="shared" si="2"/>
        <v/>
      </c>
      <c r="B33" s="8" t="str">
        <f t="shared" si="8"/>
        <v/>
      </c>
      <c r="C33" s="8" t="str">
        <f t="shared" si="5"/>
        <v/>
      </c>
      <c r="D33" s="8" t="str">
        <f t="shared" si="7"/>
        <v/>
      </c>
      <c r="E33" s="8" t="str">
        <f t="shared" si="6"/>
        <v/>
      </c>
    </row>
    <row r="34" spans="1:5">
      <c r="A34" s="6" t="str">
        <f t="shared" si="2"/>
        <v/>
      </c>
      <c r="B34" s="8" t="str">
        <f t="shared" si="8"/>
        <v/>
      </c>
      <c r="C34" s="8" t="str">
        <f t="shared" si="5"/>
        <v/>
      </c>
      <c r="D34" s="8" t="str">
        <f t="shared" si="7"/>
        <v/>
      </c>
      <c r="E34" s="8" t="str">
        <f t="shared" si="6"/>
        <v/>
      </c>
    </row>
    <row r="35" spans="1:5">
      <c r="A35" s="6" t="str">
        <f t="shared" si="2"/>
        <v/>
      </c>
      <c r="B35" s="8" t="str">
        <f t="shared" si="8"/>
        <v/>
      </c>
      <c r="C35" s="8" t="str">
        <f t="shared" si="5"/>
        <v/>
      </c>
      <c r="D35" s="8" t="str">
        <f t="shared" si="7"/>
        <v/>
      </c>
      <c r="E35" s="8" t="str">
        <f t="shared" si="6"/>
        <v/>
      </c>
    </row>
    <row r="36" spans="1:5">
      <c r="A36" s="6" t="str">
        <f t="shared" si="2"/>
        <v/>
      </c>
      <c r="B36" s="8" t="str">
        <f t="shared" si="8"/>
        <v/>
      </c>
      <c r="C36" s="8" t="str">
        <f t="shared" si="5"/>
        <v/>
      </c>
      <c r="D36" s="8" t="str">
        <f t="shared" si="7"/>
        <v/>
      </c>
      <c r="E36" s="8" t="str">
        <f t="shared" si="6"/>
        <v/>
      </c>
    </row>
    <row r="37" spans="1:5">
      <c r="A37" s="6" t="str">
        <f t="shared" si="2"/>
        <v/>
      </c>
      <c r="B37" s="8" t="str">
        <f t="shared" si="8"/>
        <v/>
      </c>
      <c r="C37" s="8" t="str">
        <f t="shared" si="5"/>
        <v/>
      </c>
      <c r="D37" s="8" t="str">
        <f t="shared" si="7"/>
        <v/>
      </c>
      <c r="E37" s="8" t="str">
        <f t="shared" si="6"/>
        <v/>
      </c>
    </row>
    <row r="38" spans="1:5">
      <c r="A38" s="6" t="str">
        <f t="shared" si="2"/>
        <v/>
      </c>
      <c r="B38" s="8" t="str">
        <f t="shared" si="8"/>
        <v/>
      </c>
      <c r="C38" s="8" t="str">
        <f t="shared" si="5"/>
        <v/>
      </c>
      <c r="D38" s="8" t="str">
        <f t="shared" si="7"/>
        <v/>
      </c>
      <c r="E38" s="8" t="str">
        <f t="shared" si="6"/>
        <v/>
      </c>
    </row>
    <row r="39" spans="1:5">
      <c r="A39" s="6" t="str">
        <f t="shared" si="2"/>
        <v/>
      </c>
      <c r="B39" s="8" t="str">
        <f t="shared" si="8"/>
        <v/>
      </c>
      <c r="C39" s="8" t="str">
        <f t="shared" si="5"/>
        <v/>
      </c>
      <c r="D39" s="8" t="str">
        <f t="shared" si="7"/>
        <v/>
      </c>
      <c r="E39" s="8" t="str">
        <f t="shared" si="6"/>
        <v/>
      </c>
    </row>
    <row r="40" spans="1:5">
      <c r="A40" s="6" t="str">
        <f t="shared" si="2"/>
        <v/>
      </c>
      <c r="B40" s="8" t="str">
        <f t="shared" si="8"/>
        <v/>
      </c>
      <c r="C40" s="8" t="str">
        <f t="shared" si="5"/>
        <v/>
      </c>
      <c r="D40" s="8" t="str">
        <f t="shared" si="7"/>
        <v/>
      </c>
      <c r="E40" s="8" t="str">
        <f t="shared" si="6"/>
        <v/>
      </c>
    </row>
    <row r="41" spans="1:5">
      <c r="A41" s="6" t="str">
        <f t="shared" si="2"/>
        <v/>
      </c>
      <c r="B41" s="8" t="str">
        <f t="shared" si="8"/>
        <v/>
      </c>
      <c r="C41" s="8" t="str">
        <f t="shared" ref="C41:C56" si="9">IF(OR(B41="",B41=0),"",B41*$E$3)</f>
        <v/>
      </c>
      <c r="D41" s="8" t="str">
        <f t="shared" si="7"/>
        <v/>
      </c>
      <c r="E41" s="8" t="str">
        <f t="shared" ref="E41:E56" si="10">IF(OR(B41="",B41=0),"",C41+D41)</f>
        <v/>
      </c>
    </row>
    <row r="42" spans="1:5">
      <c r="A42" s="6" t="str">
        <f t="shared" ref="A42:A73" si="11">IF(OR(B41=0,B41=""),"",A41+1)</f>
        <v/>
      </c>
      <c r="B42" s="8" t="str">
        <f t="shared" si="8"/>
        <v/>
      </c>
      <c r="C42" s="8" t="str">
        <f t="shared" si="9"/>
        <v/>
      </c>
      <c r="D42" s="8" t="str">
        <f t="shared" ref="D42:D57" si="12">IF(OR(B42=0,B42=""),"",IF(ROUND(($E$6-C42)/100,0)*100&gt;B42,B42,ROUND(($E$6-C42)/100,0)*100))</f>
        <v/>
      </c>
      <c r="E42" s="8" t="str">
        <f t="shared" si="10"/>
        <v/>
      </c>
    </row>
    <row r="43" spans="1:5">
      <c r="A43" s="6" t="str">
        <f t="shared" si="11"/>
        <v/>
      </c>
      <c r="B43" s="8" t="str">
        <f t="shared" ref="B43:B58" si="13">IF(E42="","",B42-D42)</f>
        <v/>
      </c>
      <c r="C43" s="8" t="str">
        <f t="shared" si="9"/>
        <v/>
      </c>
      <c r="D43" s="8" t="str">
        <f t="shared" si="12"/>
        <v/>
      </c>
      <c r="E43" s="8" t="str">
        <f t="shared" si="10"/>
        <v/>
      </c>
    </row>
    <row r="44" spans="1:5">
      <c r="A44" s="6" t="str">
        <f t="shared" si="11"/>
        <v/>
      </c>
      <c r="B44" s="8" t="str">
        <f t="shared" si="13"/>
        <v/>
      </c>
      <c r="C44" s="8" t="str">
        <f t="shared" si="9"/>
        <v/>
      </c>
      <c r="D44" s="8" t="str">
        <f t="shared" si="12"/>
        <v/>
      </c>
      <c r="E44" s="8" t="str">
        <f t="shared" si="10"/>
        <v/>
      </c>
    </row>
    <row r="45" spans="1:5">
      <c r="A45" s="6" t="str">
        <f t="shared" si="11"/>
        <v/>
      </c>
      <c r="B45" s="8" t="str">
        <f t="shared" si="13"/>
        <v/>
      </c>
      <c r="C45" s="8" t="str">
        <f t="shared" si="9"/>
        <v/>
      </c>
      <c r="D45" s="8" t="str">
        <f t="shared" si="12"/>
        <v/>
      </c>
      <c r="E45" s="8" t="str">
        <f t="shared" si="10"/>
        <v/>
      </c>
    </row>
    <row r="46" spans="1:5">
      <c r="A46" s="6" t="str">
        <f t="shared" si="11"/>
        <v/>
      </c>
      <c r="B46" s="8" t="str">
        <f t="shared" si="13"/>
        <v/>
      </c>
      <c r="C46" s="8" t="str">
        <f t="shared" si="9"/>
        <v/>
      </c>
      <c r="D46" s="8" t="str">
        <f t="shared" si="12"/>
        <v/>
      </c>
      <c r="E46" s="8" t="str">
        <f t="shared" si="10"/>
        <v/>
      </c>
    </row>
    <row r="47" spans="1:5">
      <c r="A47" s="6" t="str">
        <f t="shared" si="11"/>
        <v/>
      </c>
      <c r="B47" s="8" t="str">
        <f t="shared" si="13"/>
        <v/>
      </c>
      <c r="C47" s="8" t="str">
        <f t="shared" si="9"/>
        <v/>
      </c>
      <c r="D47" s="8" t="str">
        <f t="shared" si="12"/>
        <v/>
      </c>
      <c r="E47" s="8" t="str">
        <f t="shared" si="10"/>
        <v/>
      </c>
    </row>
    <row r="48" spans="1:5">
      <c r="A48" s="6" t="str">
        <f t="shared" si="11"/>
        <v/>
      </c>
      <c r="B48" s="8" t="str">
        <f t="shared" si="13"/>
        <v/>
      </c>
      <c r="C48" s="8" t="str">
        <f t="shared" si="9"/>
        <v/>
      </c>
      <c r="D48" s="8" t="str">
        <f t="shared" si="12"/>
        <v/>
      </c>
      <c r="E48" s="8" t="str">
        <f t="shared" si="10"/>
        <v/>
      </c>
    </row>
    <row r="49" spans="1:5">
      <c r="A49" s="6" t="str">
        <f t="shared" si="11"/>
        <v/>
      </c>
      <c r="B49" s="8" t="str">
        <f t="shared" si="13"/>
        <v/>
      </c>
      <c r="C49" s="8" t="str">
        <f t="shared" si="9"/>
        <v/>
      </c>
      <c r="D49" s="8" t="str">
        <f t="shared" si="12"/>
        <v/>
      </c>
      <c r="E49" s="8" t="str">
        <f t="shared" si="10"/>
        <v/>
      </c>
    </row>
    <row r="50" spans="1:5">
      <c r="A50" s="6" t="str">
        <f t="shared" si="11"/>
        <v/>
      </c>
      <c r="B50" s="8" t="str">
        <f t="shared" si="13"/>
        <v/>
      </c>
      <c r="C50" s="8" t="str">
        <f t="shared" si="9"/>
        <v/>
      </c>
      <c r="D50" s="8" t="str">
        <f t="shared" si="12"/>
        <v/>
      </c>
      <c r="E50" s="8" t="str">
        <f t="shared" si="10"/>
        <v/>
      </c>
    </row>
    <row r="51" spans="1:5">
      <c r="A51" s="6" t="str">
        <f t="shared" si="11"/>
        <v/>
      </c>
      <c r="B51" s="8" t="str">
        <f t="shared" si="13"/>
        <v/>
      </c>
      <c r="C51" s="8" t="str">
        <f t="shared" si="9"/>
        <v/>
      </c>
      <c r="D51" s="8" t="str">
        <f t="shared" si="12"/>
        <v/>
      </c>
      <c r="E51" s="8" t="str">
        <f t="shared" si="10"/>
        <v/>
      </c>
    </row>
    <row r="52" spans="1:5">
      <c r="A52" s="6" t="str">
        <f t="shared" si="11"/>
        <v/>
      </c>
      <c r="B52" s="8" t="str">
        <f t="shared" si="13"/>
        <v/>
      </c>
      <c r="C52" s="8" t="str">
        <f t="shared" si="9"/>
        <v/>
      </c>
      <c r="D52" s="8" t="str">
        <f t="shared" si="12"/>
        <v/>
      </c>
      <c r="E52" s="8" t="str">
        <f t="shared" si="10"/>
        <v/>
      </c>
    </row>
    <row r="53" spans="1:5">
      <c r="A53" s="6" t="str">
        <f t="shared" si="11"/>
        <v/>
      </c>
      <c r="B53" s="8" t="str">
        <f t="shared" si="13"/>
        <v/>
      </c>
      <c r="C53" s="8" t="str">
        <f t="shared" si="9"/>
        <v/>
      </c>
      <c r="D53" s="8" t="str">
        <f t="shared" si="12"/>
        <v/>
      </c>
      <c r="E53" s="8" t="str">
        <f t="shared" si="10"/>
        <v/>
      </c>
    </row>
    <row r="54" spans="1:5">
      <c r="A54" s="6" t="str">
        <f t="shared" si="11"/>
        <v/>
      </c>
      <c r="B54" s="8" t="str">
        <f t="shared" si="13"/>
        <v/>
      </c>
      <c r="C54" s="8" t="str">
        <f t="shared" si="9"/>
        <v/>
      </c>
      <c r="D54" s="8" t="str">
        <f t="shared" si="12"/>
        <v/>
      </c>
      <c r="E54" s="8" t="str">
        <f t="shared" si="10"/>
        <v/>
      </c>
    </row>
    <row r="55" spans="1:5">
      <c r="A55" s="6" t="str">
        <f t="shared" si="11"/>
        <v/>
      </c>
      <c r="B55" s="8" t="str">
        <f t="shared" si="13"/>
        <v/>
      </c>
      <c r="C55" s="8" t="str">
        <f t="shared" si="9"/>
        <v/>
      </c>
      <c r="D55" s="8" t="str">
        <f t="shared" si="12"/>
        <v/>
      </c>
      <c r="E55" s="8" t="str">
        <f t="shared" si="10"/>
        <v/>
      </c>
    </row>
    <row r="56" spans="1:5">
      <c r="A56" s="6" t="str">
        <f t="shared" si="11"/>
        <v/>
      </c>
      <c r="B56" s="8" t="str">
        <f t="shared" si="13"/>
        <v/>
      </c>
      <c r="C56" s="8" t="str">
        <f t="shared" si="9"/>
        <v/>
      </c>
      <c r="D56" s="8" t="str">
        <f t="shared" si="12"/>
        <v/>
      </c>
      <c r="E56" s="8" t="str">
        <f t="shared" si="10"/>
        <v/>
      </c>
    </row>
    <row r="57" spans="1:5">
      <c r="A57" s="6" t="str">
        <f t="shared" si="11"/>
        <v/>
      </c>
      <c r="B57" s="8" t="str">
        <f t="shared" si="13"/>
        <v/>
      </c>
      <c r="C57" s="8" t="str">
        <f t="shared" ref="C57:C72" si="14">IF(OR(B57="",B57=0),"",B57*$E$3)</f>
        <v/>
      </c>
      <c r="D57" s="8" t="str">
        <f t="shared" si="12"/>
        <v/>
      </c>
      <c r="E57" s="8" t="str">
        <f t="shared" ref="E57:E72" si="15">IF(OR(B57="",B57=0),"",C57+D57)</f>
        <v/>
      </c>
    </row>
    <row r="58" spans="1:5">
      <c r="A58" s="6" t="str">
        <f t="shared" si="11"/>
        <v/>
      </c>
      <c r="B58" s="8" t="str">
        <f t="shared" si="13"/>
        <v/>
      </c>
      <c r="C58" s="8" t="str">
        <f t="shared" si="14"/>
        <v/>
      </c>
      <c r="D58" s="8" t="str">
        <f t="shared" ref="D58:D73" si="16">IF(OR(B58=0,B58=""),"",IF(ROUND(($E$6-C58)/100,0)*100&gt;B58,B58,ROUND(($E$6-C58)/100,0)*100))</f>
        <v/>
      </c>
      <c r="E58" s="8" t="str">
        <f t="shared" si="15"/>
        <v/>
      </c>
    </row>
    <row r="59" spans="1:5">
      <c r="A59" s="6" t="str">
        <f t="shared" si="11"/>
        <v/>
      </c>
      <c r="B59" s="8" t="str">
        <f t="shared" ref="B59:B74" si="17">IF(E58="","",B58-D58)</f>
        <v/>
      </c>
      <c r="C59" s="8" t="str">
        <f t="shared" si="14"/>
        <v/>
      </c>
      <c r="D59" s="8" t="str">
        <f t="shared" si="16"/>
        <v/>
      </c>
      <c r="E59" s="8" t="str">
        <f t="shared" si="15"/>
        <v/>
      </c>
    </row>
    <row r="60" spans="1:5">
      <c r="A60" s="6" t="str">
        <f t="shared" si="11"/>
        <v/>
      </c>
      <c r="B60" s="8" t="str">
        <f t="shared" si="17"/>
        <v/>
      </c>
      <c r="C60" s="8" t="str">
        <f t="shared" si="14"/>
        <v/>
      </c>
      <c r="D60" s="8" t="str">
        <f t="shared" si="16"/>
        <v/>
      </c>
      <c r="E60" s="8" t="str">
        <f t="shared" si="15"/>
        <v/>
      </c>
    </row>
    <row r="61" spans="1:5">
      <c r="A61" s="6" t="str">
        <f t="shared" si="11"/>
        <v/>
      </c>
      <c r="B61" s="8" t="str">
        <f t="shared" si="17"/>
        <v/>
      </c>
      <c r="C61" s="8" t="str">
        <f t="shared" si="14"/>
        <v/>
      </c>
      <c r="D61" s="8" t="str">
        <f t="shared" si="16"/>
        <v/>
      </c>
      <c r="E61" s="8" t="str">
        <f t="shared" si="15"/>
        <v/>
      </c>
    </row>
    <row r="62" spans="1:5">
      <c r="A62" s="6" t="str">
        <f t="shared" si="11"/>
        <v/>
      </c>
      <c r="B62" s="8" t="str">
        <f t="shared" si="17"/>
        <v/>
      </c>
      <c r="C62" s="8" t="str">
        <f t="shared" si="14"/>
        <v/>
      </c>
      <c r="D62" s="8" t="str">
        <f t="shared" si="16"/>
        <v/>
      </c>
      <c r="E62" s="8" t="str">
        <f t="shared" si="15"/>
        <v/>
      </c>
    </row>
    <row r="63" spans="1:5">
      <c r="A63" s="6" t="str">
        <f t="shared" si="11"/>
        <v/>
      </c>
      <c r="B63" s="8" t="str">
        <f t="shared" si="17"/>
        <v/>
      </c>
      <c r="C63" s="8" t="str">
        <f t="shared" si="14"/>
        <v/>
      </c>
      <c r="D63" s="8" t="str">
        <f t="shared" si="16"/>
        <v/>
      </c>
      <c r="E63" s="8" t="str">
        <f t="shared" si="15"/>
        <v/>
      </c>
    </row>
    <row r="64" spans="1:5">
      <c r="A64" s="6" t="str">
        <f t="shared" si="11"/>
        <v/>
      </c>
      <c r="B64" s="8" t="str">
        <f t="shared" si="17"/>
        <v/>
      </c>
      <c r="C64" s="8" t="str">
        <f t="shared" si="14"/>
        <v/>
      </c>
      <c r="D64" s="8" t="str">
        <f t="shared" si="16"/>
        <v/>
      </c>
      <c r="E64" s="8" t="str">
        <f t="shared" si="15"/>
        <v/>
      </c>
    </row>
    <row r="65" spans="1:5">
      <c r="A65" s="6" t="str">
        <f t="shared" si="11"/>
        <v/>
      </c>
      <c r="B65" s="8" t="str">
        <f t="shared" si="17"/>
        <v/>
      </c>
      <c r="C65" s="8" t="str">
        <f t="shared" si="14"/>
        <v/>
      </c>
      <c r="D65" s="8" t="str">
        <f t="shared" si="16"/>
        <v/>
      </c>
      <c r="E65" s="8" t="str">
        <f t="shared" si="15"/>
        <v/>
      </c>
    </row>
    <row r="66" spans="1:5">
      <c r="A66" s="6" t="str">
        <f t="shared" si="11"/>
        <v/>
      </c>
      <c r="B66" s="8" t="str">
        <f t="shared" si="17"/>
        <v/>
      </c>
      <c r="C66" s="8" t="str">
        <f t="shared" si="14"/>
        <v/>
      </c>
      <c r="D66" s="8" t="str">
        <f t="shared" si="16"/>
        <v/>
      </c>
      <c r="E66" s="8" t="str">
        <f t="shared" si="15"/>
        <v/>
      </c>
    </row>
    <row r="67" spans="1:5">
      <c r="A67" s="6" t="str">
        <f t="shared" si="11"/>
        <v/>
      </c>
      <c r="B67" s="8" t="str">
        <f t="shared" si="17"/>
        <v/>
      </c>
      <c r="C67" s="8" t="str">
        <f t="shared" si="14"/>
        <v/>
      </c>
      <c r="D67" s="8" t="str">
        <f t="shared" si="16"/>
        <v/>
      </c>
      <c r="E67" s="8" t="str">
        <f t="shared" si="15"/>
        <v/>
      </c>
    </row>
    <row r="68" spans="1:5">
      <c r="A68" s="6" t="str">
        <f t="shared" si="11"/>
        <v/>
      </c>
      <c r="B68" s="8" t="str">
        <f t="shared" si="17"/>
        <v/>
      </c>
      <c r="C68" s="8" t="str">
        <f t="shared" si="14"/>
        <v/>
      </c>
      <c r="D68" s="8" t="str">
        <f t="shared" si="16"/>
        <v/>
      </c>
      <c r="E68" s="8" t="str">
        <f t="shared" si="15"/>
        <v/>
      </c>
    </row>
    <row r="69" spans="1:5">
      <c r="A69" s="6" t="str">
        <f t="shared" si="11"/>
        <v/>
      </c>
      <c r="B69" s="8" t="str">
        <f t="shared" si="17"/>
        <v/>
      </c>
      <c r="C69" s="8" t="str">
        <f t="shared" si="14"/>
        <v/>
      </c>
      <c r="D69" s="8" t="str">
        <f t="shared" si="16"/>
        <v/>
      </c>
      <c r="E69" s="8" t="str">
        <f t="shared" si="15"/>
        <v/>
      </c>
    </row>
    <row r="70" spans="1:5">
      <c r="A70" s="6" t="str">
        <f t="shared" si="11"/>
        <v/>
      </c>
      <c r="B70" s="8" t="str">
        <f t="shared" si="17"/>
        <v/>
      </c>
      <c r="C70" s="8" t="str">
        <f t="shared" si="14"/>
        <v/>
      </c>
      <c r="D70" s="8" t="str">
        <f t="shared" si="16"/>
        <v/>
      </c>
      <c r="E70" s="8" t="str">
        <f t="shared" si="15"/>
        <v/>
      </c>
    </row>
    <row r="71" spans="1:5">
      <c r="A71" s="6" t="str">
        <f t="shared" si="11"/>
        <v/>
      </c>
      <c r="B71" s="8" t="str">
        <f t="shared" si="17"/>
        <v/>
      </c>
      <c r="C71" s="8" t="str">
        <f t="shared" si="14"/>
        <v/>
      </c>
      <c r="D71" s="8" t="str">
        <f t="shared" si="16"/>
        <v/>
      </c>
      <c r="E71" s="8" t="str">
        <f t="shared" si="15"/>
        <v/>
      </c>
    </row>
    <row r="72" spans="1:5">
      <c r="A72" s="6" t="str">
        <f t="shared" si="11"/>
        <v/>
      </c>
      <c r="B72" s="8" t="str">
        <f t="shared" si="17"/>
        <v/>
      </c>
      <c r="C72" s="8" t="str">
        <f t="shared" si="14"/>
        <v/>
      </c>
      <c r="D72" s="8" t="str">
        <f t="shared" si="16"/>
        <v/>
      </c>
      <c r="E72" s="8" t="str">
        <f t="shared" si="15"/>
        <v/>
      </c>
    </row>
    <row r="73" spans="1:5">
      <c r="A73" s="6" t="str">
        <f t="shared" si="11"/>
        <v/>
      </c>
      <c r="B73" s="8" t="str">
        <f t="shared" si="17"/>
        <v/>
      </c>
      <c r="C73" s="8" t="str">
        <f t="shared" ref="C73:C79" si="18">IF(OR(B73="",B73=0),"",B73*$E$3)</f>
        <v/>
      </c>
      <c r="D73" s="8" t="str">
        <f t="shared" si="16"/>
        <v/>
      </c>
      <c r="E73" s="8" t="str">
        <f t="shared" ref="E73:E79" si="19">IF(OR(B73="",B73=0),"",C73+D73)</f>
        <v/>
      </c>
    </row>
    <row r="74" spans="1:5">
      <c r="A74" s="6" t="str">
        <f t="shared" ref="A74:A79" si="20">IF(OR(B73=0,B73=""),"",A73+1)</f>
        <v/>
      </c>
      <c r="B74" s="8" t="str">
        <f t="shared" si="17"/>
        <v/>
      </c>
      <c r="C74" s="8" t="str">
        <f t="shared" si="18"/>
        <v/>
      </c>
      <c r="D74" s="8" t="str">
        <f t="shared" ref="D74:D79" si="21">IF(OR(B74=0,B74=""),"",IF(ROUND(($E$6-C74)/100,0)*100&gt;B74,B74,ROUND(($E$6-C74)/100,0)*100))</f>
        <v/>
      </c>
      <c r="E74" s="8" t="str">
        <f t="shared" si="19"/>
        <v/>
      </c>
    </row>
    <row r="75" spans="1:5">
      <c r="A75" s="6" t="str">
        <f t="shared" si="20"/>
        <v/>
      </c>
      <c r="B75" s="8" t="str">
        <f t="shared" ref="B75:B90" si="22">IF(E74="","",B74-D74)</f>
        <v/>
      </c>
      <c r="C75" s="8" t="str">
        <f t="shared" si="18"/>
        <v/>
      </c>
      <c r="D75" s="8" t="str">
        <f t="shared" si="21"/>
        <v/>
      </c>
      <c r="E75" s="8" t="str">
        <f t="shared" si="19"/>
        <v/>
      </c>
    </row>
    <row r="76" spans="1:5">
      <c r="A76" s="6" t="str">
        <f t="shared" si="20"/>
        <v/>
      </c>
      <c r="B76" s="8" t="str">
        <f t="shared" si="22"/>
        <v/>
      </c>
      <c r="C76" s="8" t="str">
        <f t="shared" si="18"/>
        <v/>
      </c>
      <c r="D76" s="8" t="str">
        <f t="shared" si="21"/>
        <v/>
      </c>
      <c r="E76" s="8" t="str">
        <f t="shared" si="19"/>
        <v/>
      </c>
    </row>
    <row r="77" spans="1:5">
      <c r="A77" s="6" t="str">
        <f t="shared" si="20"/>
        <v/>
      </c>
      <c r="B77" s="8" t="str">
        <f t="shared" si="22"/>
        <v/>
      </c>
      <c r="C77" s="8" t="str">
        <f t="shared" si="18"/>
        <v/>
      </c>
      <c r="D77" s="8" t="str">
        <f t="shared" si="21"/>
        <v/>
      </c>
      <c r="E77" s="8" t="str">
        <f t="shared" si="19"/>
        <v/>
      </c>
    </row>
    <row r="78" spans="1:5">
      <c r="A78" s="6" t="str">
        <f t="shared" si="20"/>
        <v/>
      </c>
      <c r="B78" s="8" t="str">
        <f t="shared" si="22"/>
        <v/>
      </c>
      <c r="C78" s="8" t="str">
        <f t="shared" si="18"/>
        <v/>
      </c>
      <c r="D78" s="8" t="str">
        <f t="shared" si="21"/>
        <v/>
      </c>
      <c r="E78" s="8" t="str">
        <f t="shared" si="19"/>
        <v/>
      </c>
    </row>
    <row r="79" spans="1:5">
      <c r="A79" s="6" t="str">
        <f t="shared" si="20"/>
        <v/>
      </c>
      <c r="B79" s="8" t="str">
        <f t="shared" si="22"/>
        <v/>
      </c>
      <c r="C79" s="8" t="str">
        <f t="shared" si="18"/>
        <v/>
      </c>
      <c r="D79" s="8" t="str">
        <f t="shared" si="21"/>
        <v/>
      </c>
      <c r="E79" s="8" t="str">
        <f t="shared" si="19"/>
        <v/>
      </c>
    </row>
    <row r="80" spans="1:5">
      <c r="B80" s="8" t="str">
        <f t="shared" si="22"/>
        <v/>
      </c>
    </row>
    <row r="81" spans="2:2">
      <c r="B81" s="8" t="str">
        <f t="shared" si="22"/>
        <v/>
      </c>
    </row>
    <row r="82" spans="2:2">
      <c r="B82" s="8" t="str">
        <f t="shared" si="22"/>
        <v/>
      </c>
    </row>
    <row r="83" spans="2:2">
      <c r="B83" s="8" t="str">
        <f t="shared" si="22"/>
        <v/>
      </c>
    </row>
    <row r="84" spans="2:2">
      <c r="B84" s="8" t="str">
        <f t="shared" si="22"/>
        <v/>
      </c>
    </row>
    <row r="85" spans="2:2">
      <c r="B85" s="8" t="str">
        <f t="shared" si="22"/>
        <v/>
      </c>
    </row>
    <row r="86" spans="2:2">
      <c r="B86" s="8" t="str">
        <f t="shared" si="22"/>
        <v/>
      </c>
    </row>
    <row r="87" spans="2:2">
      <c r="B87" s="8" t="str">
        <f t="shared" si="22"/>
        <v/>
      </c>
    </row>
    <row r="88" spans="2:2">
      <c r="B88" s="8" t="str">
        <f t="shared" si="22"/>
        <v/>
      </c>
    </row>
    <row r="89" spans="2:2">
      <c r="B89" s="8" t="str">
        <f t="shared" si="22"/>
        <v/>
      </c>
    </row>
    <row r="90" spans="2:2">
      <c r="B90" s="8" t="str">
        <f t="shared" si="22"/>
        <v/>
      </c>
    </row>
    <row r="91" spans="2:2">
      <c r="B91" s="8" t="str">
        <f t="shared" ref="B91:B102" si="23">IF(E90="","",B90-D90)</f>
        <v/>
      </c>
    </row>
    <row r="92" spans="2:2">
      <c r="B92" s="8" t="str">
        <f t="shared" si="23"/>
        <v/>
      </c>
    </row>
    <row r="93" spans="2:2">
      <c r="B93" s="8" t="str">
        <f t="shared" si="23"/>
        <v/>
      </c>
    </row>
    <row r="94" spans="2:2">
      <c r="B94" s="8" t="str">
        <f t="shared" si="23"/>
        <v/>
      </c>
    </row>
    <row r="95" spans="2:2">
      <c r="B95" s="8" t="str">
        <f t="shared" si="23"/>
        <v/>
      </c>
    </row>
    <row r="96" spans="2:2">
      <c r="B96" s="8" t="str">
        <f t="shared" si="23"/>
        <v/>
      </c>
    </row>
    <row r="97" spans="2:2">
      <c r="B97" s="8" t="str">
        <f t="shared" si="23"/>
        <v/>
      </c>
    </row>
    <row r="98" spans="2:2">
      <c r="B98" s="8" t="str">
        <f t="shared" si="23"/>
        <v/>
      </c>
    </row>
    <row r="99" spans="2:2">
      <c r="B99" s="8" t="str">
        <f t="shared" si="23"/>
        <v/>
      </c>
    </row>
    <row r="100" spans="2:2">
      <c r="B100" s="8" t="str">
        <f t="shared" si="23"/>
        <v/>
      </c>
    </row>
    <row r="101" spans="2:2">
      <c r="B101" s="8" t="str">
        <f t="shared" si="23"/>
        <v/>
      </c>
    </row>
    <row r="102" spans="2:2">
      <c r="B102" s="8" t="str">
        <f t="shared" si="23"/>
        <v/>
      </c>
    </row>
  </sheetData>
  <phoneticPr fontId="0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4"/>
  <sheetViews>
    <sheetView workbookViewId="0">
      <selection activeCell="B2" sqref="B2"/>
    </sheetView>
  </sheetViews>
  <sheetFormatPr baseColWidth="10" defaultRowHeight="12.75"/>
  <cols>
    <col min="1" max="1" width="32" style="74" customWidth="1"/>
    <col min="2" max="2" width="15.28515625" style="74" bestFit="1" customWidth="1"/>
    <col min="3" max="3" width="11.42578125" style="74"/>
    <col min="4" max="4" width="4.7109375" style="74" customWidth="1"/>
    <col min="5" max="5" width="10" style="74" customWidth="1"/>
    <col min="6" max="16384" width="11.42578125" style="74"/>
  </cols>
  <sheetData>
    <row r="1" spans="1:7">
      <c r="A1" s="315" t="s">
        <v>199</v>
      </c>
      <c r="B1" s="210"/>
      <c r="C1" s="210"/>
      <c r="D1" s="210"/>
      <c r="E1" s="210"/>
      <c r="F1" s="79"/>
    </row>
    <row r="2" spans="1:7">
      <c r="A2" s="80" t="s">
        <v>200</v>
      </c>
      <c r="B2" s="270">
        <v>3000</v>
      </c>
      <c r="C2" s="210"/>
      <c r="D2" s="210"/>
      <c r="E2" s="210"/>
      <c r="F2" s="79"/>
    </row>
    <row r="3" spans="1:7">
      <c r="A3" s="80" t="s">
        <v>201</v>
      </c>
      <c r="B3" s="271">
        <v>6.4999999999999997E-3</v>
      </c>
      <c r="C3" s="210"/>
      <c r="D3" s="210"/>
      <c r="E3" s="210"/>
      <c r="F3" s="79"/>
    </row>
    <row r="4" spans="1:7">
      <c r="A4" s="80" t="s">
        <v>202</v>
      </c>
      <c r="B4" s="272">
        <v>0.02</v>
      </c>
      <c r="C4" s="210"/>
      <c r="D4" s="210"/>
      <c r="E4" s="210"/>
      <c r="F4" s="79"/>
    </row>
    <row r="5" spans="1:7">
      <c r="A5" s="80" t="s">
        <v>203</v>
      </c>
      <c r="B5" s="273">
        <v>24</v>
      </c>
      <c r="C5" s="210"/>
      <c r="D5" s="210"/>
      <c r="E5" s="210"/>
      <c r="F5" s="79"/>
    </row>
    <row r="6" spans="1:7">
      <c r="A6" s="80" t="s">
        <v>376</v>
      </c>
      <c r="B6" s="273">
        <v>2</v>
      </c>
      <c r="C6" s="210" t="s">
        <v>372</v>
      </c>
      <c r="D6" s="210"/>
      <c r="E6" s="210"/>
      <c r="F6" s="79"/>
    </row>
    <row r="7" spans="1:7">
      <c r="A7" s="80" t="s">
        <v>390</v>
      </c>
      <c r="B7" s="273">
        <v>2</v>
      </c>
      <c r="C7" s="210" t="s">
        <v>372</v>
      </c>
      <c r="D7" s="210"/>
      <c r="E7" s="210"/>
      <c r="F7" s="79"/>
    </row>
    <row r="8" spans="1:7">
      <c r="A8" s="274"/>
      <c r="B8" s="210"/>
      <c r="C8" s="210"/>
      <c r="D8" s="210"/>
      <c r="E8" s="210"/>
      <c r="F8" s="79"/>
    </row>
    <row r="9" spans="1:7">
      <c r="A9" s="80" t="s">
        <v>204</v>
      </c>
      <c r="B9" s="275">
        <v>0</v>
      </c>
      <c r="C9" s="210" t="s">
        <v>205</v>
      </c>
      <c r="D9" s="210"/>
      <c r="E9" s="210"/>
      <c r="F9" s="79"/>
      <c r="G9" s="317"/>
    </row>
    <row r="10" spans="1:7">
      <c r="A10" s="80" t="s">
        <v>206</v>
      </c>
      <c r="B10" s="275">
        <v>2.1</v>
      </c>
      <c r="C10" s="210" t="s">
        <v>207</v>
      </c>
      <c r="D10" s="210"/>
      <c r="E10" s="210"/>
      <c r="F10" s="79"/>
    </row>
    <row r="11" spans="1:7">
      <c r="A11" s="210"/>
      <c r="B11" s="210"/>
      <c r="C11" s="210"/>
      <c r="D11" s="210"/>
      <c r="E11" s="210"/>
      <c r="F11" s="79"/>
    </row>
    <row r="12" spans="1:7">
      <c r="A12" s="80" t="s">
        <v>208</v>
      </c>
      <c r="B12" s="319">
        <f>IF(B6=1,ROUND((B2+B9+IF(B7=1,B2*B4,0))/B5*(1+IF(B7=1,0,B4)+B3*B5),2)+B10,(B2+B9+IF(B7=1,B2*B4,0))/B5*(1+IF(B7=1,0,B4)+B3*B5)+B10)</f>
        <v>149.1</v>
      </c>
      <c r="C12" s="210"/>
      <c r="D12" s="314"/>
      <c r="E12" s="210"/>
      <c r="F12" s="79"/>
    </row>
    <row r="13" spans="1:7">
      <c r="A13" s="276" t="s">
        <v>209</v>
      </c>
      <c r="B13" s="81">
        <f>INT(B5/12)</f>
        <v>2</v>
      </c>
      <c r="C13" s="277" t="s">
        <v>210</v>
      </c>
      <c r="D13" s="277">
        <f>B5-B13*12</f>
        <v>0</v>
      </c>
      <c r="E13" s="278" t="s">
        <v>211</v>
      </c>
      <c r="F13" s="79"/>
    </row>
    <row r="14" spans="1:7">
      <c r="A14" s="80" t="s">
        <v>374</v>
      </c>
      <c r="B14" s="316">
        <f>B12*B5</f>
        <v>3578.3999999999996</v>
      </c>
      <c r="C14" s="210"/>
      <c r="D14" s="210"/>
      <c r="E14" s="210"/>
      <c r="F14" s="79"/>
    </row>
    <row r="15" spans="1:7" ht="18.75" customHeight="1">
      <c r="A15" s="268" t="s">
        <v>375</v>
      </c>
      <c r="B15" s="269">
        <f>E52</f>
        <v>0.19015915928789298</v>
      </c>
      <c r="C15" s="210"/>
      <c r="D15" s="210"/>
      <c r="E15" s="210"/>
      <c r="F15" s="79"/>
    </row>
    <row r="16" spans="1:7">
      <c r="A16" s="79"/>
      <c r="B16" s="82"/>
      <c r="C16" s="79"/>
      <c r="D16" s="79"/>
      <c r="E16" s="79"/>
      <c r="F16" s="79"/>
    </row>
    <row r="23" spans="1:6">
      <c r="A23" s="315" t="s">
        <v>384</v>
      </c>
    </row>
    <row r="24" spans="1:6">
      <c r="A24" s="315" t="s">
        <v>377</v>
      </c>
      <c r="B24" s="210" t="s">
        <v>378</v>
      </c>
      <c r="C24" s="210" t="s">
        <v>379</v>
      </c>
      <c r="D24" s="79"/>
      <c r="E24" s="315" t="s">
        <v>382</v>
      </c>
      <c r="F24" s="79"/>
    </row>
    <row r="25" spans="1:6">
      <c r="A25" s="315" t="s">
        <v>385</v>
      </c>
      <c r="B25" s="210"/>
      <c r="C25" s="210"/>
      <c r="D25" s="79"/>
      <c r="E25" s="315"/>
      <c r="F25" s="79"/>
    </row>
    <row r="26" spans="1:6">
      <c r="A26" s="80" t="s">
        <v>200</v>
      </c>
      <c r="B26" s="270">
        <v>5000</v>
      </c>
      <c r="C26" s="270">
        <v>5000</v>
      </c>
      <c r="D26" s="79"/>
      <c r="E26" s="83">
        <v>5000</v>
      </c>
      <c r="F26" s="79"/>
    </row>
    <row r="27" spans="1:6">
      <c r="A27" s="80" t="s">
        <v>201</v>
      </c>
      <c r="B27" s="271">
        <v>6.0000000000000001E-3</v>
      </c>
      <c r="C27" s="271">
        <v>6.0000000000000001E-3</v>
      </c>
      <c r="D27" s="79"/>
      <c r="E27" s="84">
        <v>3.2000000000000002E-3</v>
      </c>
      <c r="F27" s="79"/>
    </row>
    <row r="28" spans="1:6">
      <c r="A28" s="80" t="s">
        <v>202</v>
      </c>
      <c r="B28" s="272">
        <v>0.04</v>
      </c>
      <c r="C28" s="272">
        <v>0.04</v>
      </c>
      <c r="D28" s="79"/>
      <c r="E28" s="85">
        <v>0.02</v>
      </c>
      <c r="F28" s="79"/>
    </row>
    <row r="29" spans="1:6">
      <c r="A29" s="80" t="s">
        <v>203</v>
      </c>
      <c r="B29" s="273">
        <v>36</v>
      </c>
      <c r="C29" s="273">
        <v>36</v>
      </c>
      <c r="D29" s="79"/>
      <c r="E29" s="86">
        <v>12</v>
      </c>
      <c r="F29" s="210" t="s">
        <v>391</v>
      </c>
    </row>
    <row r="30" spans="1:6">
      <c r="A30" s="80" t="s">
        <v>376</v>
      </c>
      <c r="B30" s="273">
        <v>2</v>
      </c>
      <c r="C30" s="273">
        <v>2</v>
      </c>
      <c r="D30" s="79"/>
      <c r="E30" s="273">
        <v>1</v>
      </c>
      <c r="F30" s="79"/>
    </row>
    <row r="31" spans="1:6">
      <c r="A31" s="80" t="s">
        <v>390</v>
      </c>
      <c r="B31" s="273">
        <v>2</v>
      </c>
      <c r="C31" s="273">
        <v>2</v>
      </c>
      <c r="D31" s="79"/>
      <c r="E31" s="273">
        <v>2</v>
      </c>
      <c r="F31" s="79"/>
    </row>
    <row r="32" spans="1:6">
      <c r="A32" s="274"/>
      <c r="B32" s="210"/>
      <c r="C32" s="210"/>
      <c r="D32" s="79"/>
      <c r="E32" s="210"/>
      <c r="F32" s="79"/>
    </row>
    <row r="33" spans="1:6">
      <c r="A33" s="80" t="s">
        <v>204</v>
      </c>
      <c r="B33" s="275">
        <v>0</v>
      </c>
      <c r="C33" s="275">
        <v>45</v>
      </c>
      <c r="D33" s="79"/>
      <c r="E33" s="275">
        <v>0</v>
      </c>
      <c r="F33" s="79"/>
    </row>
    <row r="34" spans="1:6">
      <c r="A34" s="80" t="s">
        <v>206</v>
      </c>
      <c r="B34" s="275">
        <v>0</v>
      </c>
      <c r="C34" s="275">
        <v>0</v>
      </c>
      <c r="D34" s="79"/>
      <c r="E34" s="275">
        <v>0</v>
      </c>
      <c r="F34" s="79"/>
    </row>
    <row r="35" spans="1:6">
      <c r="A35" s="79"/>
      <c r="B35" s="79"/>
      <c r="C35" s="79"/>
      <c r="D35" s="79"/>
      <c r="E35" s="79"/>
      <c r="F35" s="79"/>
    </row>
    <row r="36" spans="1:6" ht="16.5" customHeight="1"/>
    <row r="39" spans="1:6">
      <c r="A39"/>
      <c r="B39" s="75" t="s">
        <v>212</v>
      </c>
      <c r="C39" s="75" t="s">
        <v>296</v>
      </c>
      <c r="F39" s="75" t="s">
        <v>373</v>
      </c>
    </row>
    <row r="40" spans="1:6">
      <c r="A40" s="74">
        <v>1</v>
      </c>
      <c r="B40" s="76">
        <f>12*B3</f>
        <v>7.8E-2</v>
      </c>
      <c r="C40" s="74">
        <f t="shared" ref="C40:C52" si="0">$B$2*(1+B40)^$B$13*(1+B40*$D$13/12)-$B$12*((12/B40+5.5)*((1+B40)^$B$13-1)*(1+B40*$D$13/12)+$D$13+B40*$D$13*($D$13-1)/24)</f>
        <v>-364.62258420000217</v>
      </c>
      <c r="E40" s="76">
        <f>12*B3</f>
        <v>7.8E-2</v>
      </c>
      <c r="F40" s="74">
        <f t="shared" ref="F40:F52" si="1">$B$12*(1-(1+E40)^(-$B$5/12))/((1+E40)^(1/12)-1)-$B$2</f>
        <v>312.21517386589721</v>
      </c>
    </row>
    <row r="41" spans="1:6">
      <c r="A41" s="74">
        <v>2</v>
      </c>
      <c r="B41" s="76">
        <f>(B40+B4/B5*12)*2</f>
        <v>0.17599999999999999</v>
      </c>
      <c r="C41" s="74">
        <f t="shared" si="0"/>
        <v>-58.430668799998784</v>
      </c>
      <c r="E41" s="76">
        <f>(E40+B4)*2</f>
        <v>0.19600000000000001</v>
      </c>
      <c r="F41" s="74">
        <f t="shared" si="1"/>
        <v>-14.403140509660261</v>
      </c>
    </row>
    <row r="42" spans="1:6">
      <c r="A42" s="74">
        <v>3</v>
      </c>
      <c r="B42" s="77">
        <f t="shared" ref="B42:B52" si="2">IF(ABS(C40-C41)&lt;0.0000001,B41,B41+(B40-B41)*(C41)/(C41-C40))</f>
        <v>0.19470136099093038</v>
      </c>
      <c r="C42" s="74">
        <f t="shared" si="0"/>
        <v>4.7576848067401443</v>
      </c>
      <c r="E42" s="77">
        <f t="shared" ref="E42:E52" si="3">IF(ABS(F40-F41)&lt;0.0000001,E41,E41+(E40-E41)*(F41)/(F41-F40))</f>
        <v>0.19079646270482653</v>
      </c>
      <c r="F42" s="74">
        <f t="shared" si="1"/>
        <v>-1.579515903261381</v>
      </c>
    </row>
    <row r="43" spans="1:6">
      <c r="A43" s="74">
        <v>4</v>
      </c>
      <c r="B43" s="77">
        <f t="shared" si="2"/>
        <v>0.19329326636631552</v>
      </c>
      <c r="C43" s="74">
        <f t="shared" si="0"/>
        <v>-5.3082993274983892E-2</v>
      </c>
      <c r="E43" s="77">
        <f t="shared" si="3"/>
        <v>0.19015553081831146</v>
      </c>
      <c r="F43" s="74">
        <f t="shared" si="1"/>
        <v>8.9985485515171604E-3</v>
      </c>
    </row>
    <row r="44" spans="1:6">
      <c r="A44" s="74">
        <v>5</v>
      </c>
      <c r="B44" s="77">
        <f t="shared" si="2"/>
        <v>0.19330880356964691</v>
      </c>
      <c r="C44" s="74">
        <f t="shared" si="0"/>
        <v>-4.7166372496576514E-5</v>
      </c>
      <c r="E44" s="77">
        <f t="shared" si="3"/>
        <v>0.1901591615417792</v>
      </c>
      <c r="F44" s="74">
        <f t="shared" si="1"/>
        <v>-5.5895584409881849E-6</v>
      </c>
    </row>
    <row r="45" spans="1:6">
      <c r="A45" s="74">
        <v>6</v>
      </c>
      <c r="B45" s="77">
        <f t="shared" si="2"/>
        <v>0.19330881738735398</v>
      </c>
      <c r="C45" s="74">
        <f t="shared" si="0"/>
        <v>4.6475179260596633E-10</v>
      </c>
      <c r="E45" s="77">
        <f t="shared" si="3"/>
        <v>0.19015915928791094</v>
      </c>
      <c r="F45" s="74">
        <f t="shared" si="1"/>
        <v>-4.4565240386873484E-11</v>
      </c>
    </row>
    <row r="46" spans="1:6">
      <c r="A46" s="74">
        <v>7</v>
      </c>
      <c r="B46" s="77">
        <f t="shared" si="2"/>
        <v>0.19330881738721784</v>
      </c>
      <c r="C46" s="74">
        <f t="shared" si="0"/>
        <v>0</v>
      </c>
      <c r="E46" s="77">
        <f t="shared" si="3"/>
        <v>0.19015915928789298</v>
      </c>
      <c r="F46" s="74">
        <f t="shared" si="1"/>
        <v>1.4097167877480388E-11</v>
      </c>
    </row>
    <row r="47" spans="1:6">
      <c r="A47" s="74">
        <v>8</v>
      </c>
      <c r="B47" s="77">
        <f t="shared" si="2"/>
        <v>0.19330881738721784</v>
      </c>
      <c r="C47" s="74">
        <f t="shared" si="0"/>
        <v>0</v>
      </c>
      <c r="E47" s="77">
        <f t="shared" si="3"/>
        <v>0.19015915928789298</v>
      </c>
      <c r="F47" s="74">
        <f t="shared" si="1"/>
        <v>1.4097167877480388E-11</v>
      </c>
    </row>
    <row r="48" spans="1:6">
      <c r="A48" s="74">
        <v>9</v>
      </c>
      <c r="B48" s="77">
        <f t="shared" si="2"/>
        <v>0.19330881738721784</v>
      </c>
      <c r="C48" s="74">
        <f t="shared" si="0"/>
        <v>0</v>
      </c>
      <c r="E48" s="77">
        <f t="shared" si="3"/>
        <v>0.19015915928789298</v>
      </c>
      <c r="F48" s="74">
        <f t="shared" si="1"/>
        <v>1.4097167877480388E-11</v>
      </c>
    </row>
    <row r="49" spans="1:6">
      <c r="A49" s="74">
        <v>10</v>
      </c>
      <c r="B49" s="77">
        <f t="shared" si="2"/>
        <v>0.19330881738721784</v>
      </c>
      <c r="C49" s="74">
        <f t="shared" si="0"/>
        <v>0</v>
      </c>
      <c r="E49" s="77">
        <f t="shared" si="3"/>
        <v>0.19015915928789298</v>
      </c>
      <c r="F49" s="74">
        <f t="shared" si="1"/>
        <v>1.4097167877480388E-11</v>
      </c>
    </row>
    <row r="50" spans="1:6">
      <c r="A50" s="74">
        <v>11</v>
      </c>
      <c r="B50" s="77">
        <f t="shared" si="2"/>
        <v>0.19330881738721784</v>
      </c>
      <c r="C50" s="74">
        <f t="shared" si="0"/>
        <v>0</v>
      </c>
      <c r="E50" s="77">
        <f t="shared" si="3"/>
        <v>0.19015915928789298</v>
      </c>
      <c r="F50" s="74">
        <f t="shared" si="1"/>
        <v>1.4097167877480388E-11</v>
      </c>
    </row>
    <row r="51" spans="1:6">
      <c r="A51" s="74">
        <v>12</v>
      </c>
      <c r="B51" s="77">
        <f t="shared" si="2"/>
        <v>0.19330881738721784</v>
      </c>
      <c r="C51" s="74">
        <f t="shared" si="0"/>
        <v>0</v>
      </c>
      <c r="E51" s="77">
        <f t="shared" si="3"/>
        <v>0.19015915928789298</v>
      </c>
      <c r="F51" s="74">
        <f t="shared" si="1"/>
        <v>1.4097167877480388E-11</v>
      </c>
    </row>
    <row r="52" spans="1:6">
      <c r="A52" s="74">
        <v>13</v>
      </c>
      <c r="B52" s="77">
        <f t="shared" si="2"/>
        <v>0.19330881738721784</v>
      </c>
      <c r="C52" s="74">
        <f t="shared" si="0"/>
        <v>0</v>
      </c>
      <c r="E52" s="77">
        <f t="shared" si="3"/>
        <v>0.19015915928789298</v>
      </c>
      <c r="F52" s="74">
        <f t="shared" si="1"/>
        <v>1.4097167877480388E-11</v>
      </c>
    </row>
    <row r="53" spans="1:6">
      <c r="B53" s="77"/>
    </row>
    <row r="54" spans="1:6">
      <c r="B54" s="112"/>
    </row>
  </sheetData>
  <phoneticPr fontId="0" type="noConversion"/>
  <dataValidations count="1">
    <dataValidation type="whole" allowBlank="1" showInputMessage="1" showErrorMessage="1" sqref="B30:C31 E30:E31 B6:B7">
      <formula1>1</formula1>
      <formula2>2</formula2>
    </dataValidation>
  </dataValidations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300" r:id="rId1"/>
  <headerFooter alignWithMargins="0">
    <oddHeader>&amp;C&amp;F             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1" sqref="C1"/>
    </sheetView>
  </sheetViews>
  <sheetFormatPr baseColWidth="10" defaultRowHeight="12.75"/>
  <cols>
    <col min="1" max="1" width="14" customWidth="1"/>
    <col min="2" max="2" width="14.140625" customWidth="1"/>
    <col min="3" max="3" width="13.42578125" customWidth="1"/>
    <col min="4" max="4" width="12.7109375" customWidth="1"/>
    <col min="5" max="5" width="11.140625" customWidth="1"/>
    <col min="6" max="6" width="17.5703125" customWidth="1"/>
  </cols>
  <sheetData>
    <row r="1" spans="1:7">
      <c r="A1" s="59" t="s">
        <v>8</v>
      </c>
      <c r="B1" s="106"/>
      <c r="C1" s="120">
        <v>100000</v>
      </c>
      <c r="D1" s="6"/>
      <c r="E1" s="6"/>
      <c r="F1" s="6"/>
      <c r="G1" s="6"/>
    </row>
    <row r="2" spans="1:7">
      <c r="A2" s="64"/>
      <c r="B2" s="64"/>
      <c r="C2" s="6"/>
      <c r="D2" s="6"/>
      <c r="E2" s="6"/>
      <c r="F2" s="6"/>
      <c r="G2" s="6"/>
    </row>
    <row r="3" spans="1:7">
      <c r="A3" s="6"/>
      <c r="B3" s="6"/>
      <c r="C3" s="6"/>
      <c r="D3" s="111" t="s">
        <v>9</v>
      </c>
      <c r="E3" s="111" t="s">
        <v>10</v>
      </c>
      <c r="F3" s="111" t="s">
        <v>11</v>
      </c>
      <c r="G3" s="6"/>
    </row>
    <row r="4" spans="1:7">
      <c r="A4" s="5"/>
      <c r="B4" s="24" t="s">
        <v>12</v>
      </c>
      <c r="C4" s="24" t="s">
        <v>13</v>
      </c>
      <c r="D4" s="55" t="s">
        <v>14</v>
      </c>
      <c r="E4" s="55" t="s">
        <v>15</v>
      </c>
      <c r="F4" s="207" t="s">
        <v>16</v>
      </c>
      <c r="G4" s="6"/>
    </row>
    <row r="5" spans="1:7">
      <c r="A5" s="5" t="s">
        <v>17</v>
      </c>
      <c r="B5" s="164">
        <v>1</v>
      </c>
      <c r="C5" s="119">
        <v>0.08</v>
      </c>
      <c r="D5" s="165">
        <f>$C$1/(1-E5)</f>
        <v>100000</v>
      </c>
      <c r="E5" s="103">
        <f>(1-B5)</f>
        <v>0</v>
      </c>
      <c r="F5" s="165">
        <f>D5*C5</f>
        <v>8000</v>
      </c>
      <c r="G5" s="6"/>
    </row>
    <row r="6" spans="1:7">
      <c r="A6" s="5" t="s">
        <v>18</v>
      </c>
      <c r="B6" s="164">
        <v>0.9</v>
      </c>
      <c r="C6" s="119">
        <v>0.05</v>
      </c>
      <c r="D6" s="165">
        <f>$C$1/(1-E6)</f>
        <v>111111.11111111111</v>
      </c>
      <c r="E6" s="103">
        <f>(1-B6)</f>
        <v>9.9999999999999978E-2</v>
      </c>
      <c r="F6" s="208">
        <f>D6*C6</f>
        <v>5555.5555555555557</v>
      </c>
      <c r="G6" s="6"/>
    </row>
    <row r="7" spans="1:7">
      <c r="A7" s="6"/>
      <c r="B7" s="6"/>
      <c r="C7" s="6"/>
      <c r="D7" s="6"/>
      <c r="E7" s="6"/>
      <c r="F7" s="6"/>
      <c r="G7" s="6"/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activeCell="A8" sqref="A8"/>
    </sheetView>
  </sheetViews>
  <sheetFormatPr baseColWidth="10" defaultRowHeight="11.25"/>
  <cols>
    <col min="1" max="1" width="8" style="78" customWidth="1"/>
    <col min="2" max="11" width="7.5703125" style="78" customWidth="1"/>
    <col min="12" max="16384" width="11.42578125" style="78"/>
  </cols>
  <sheetData>
    <row r="1" spans="1:12">
      <c r="A1" s="192" t="s">
        <v>213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>
      <c r="A3" s="194" t="s">
        <v>29</v>
      </c>
      <c r="B3" s="231">
        <v>6.4999999999999997E-3</v>
      </c>
      <c r="C3" s="193" t="s">
        <v>214</v>
      </c>
      <c r="D3" s="193"/>
      <c r="E3" s="232">
        <v>0.02</v>
      </c>
      <c r="F3" s="193" t="s">
        <v>215</v>
      </c>
      <c r="G3" s="193"/>
      <c r="H3" s="193"/>
      <c r="I3" s="193"/>
      <c r="J3" s="193"/>
      <c r="K3" s="193"/>
      <c r="L3" s="193"/>
    </row>
    <row r="4" spans="1:12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</row>
    <row r="5" spans="1:12">
      <c r="A5" s="193"/>
      <c r="B5" s="229">
        <v>72</v>
      </c>
      <c r="C5" s="230">
        <v>66</v>
      </c>
      <c r="D5" s="230">
        <v>60</v>
      </c>
      <c r="E5" s="230">
        <v>54</v>
      </c>
      <c r="F5" s="230">
        <v>48</v>
      </c>
      <c r="G5" s="230">
        <v>42</v>
      </c>
      <c r="H5" s="230">
        <v>36</v>
      </c>
      <c r="I5" s="230">
        <v>30</v>
      </c>
      <c r="J5" s="230">
        <v>24</v>
      </c>
      <c r="K5" s="230">
        <v>18</v>
      </c>
      <c r="L5" s="193"/>
    </row>
    <row r="6" spans="1:12">
      <c r="A6" s="195" t="s">
        <v>216</v>
      </c>
      <c r="B6" s="196" t="s">
        <v>211</v>
      </c>
      <c r="C6" s="197" t="s">
        <v>211</v>
      </c>
      <c r="D6" s="197" t="s">
        <v>211</v>
      </c>
      <c r="E6" s="197" t="s">
        <v>211</v>
      </c>
      <c r="F6" s="197" t="s">
        <v>211</v>
      </c>
      <c r="G6" s="197" t="s">
        <v>211</v>
      </c>
      <c r="H6" s="197" t="s">
        <v>211</v>
      </c>
      <c r="I6" s="197" t="s">
        <v>211</v>
      </c>
      <c r="J6" s="197" t="s">
        <v>211</v>
      </c>
      <c r="K6" s="197" t="s">
        <v>211</v>
      </c>
      <c r="L6" s="193"/>
    </row>
    <row r="7" spans="1:12">
      <c r="A7" s="198" t="s">
        <v>217</v>
      </c>
      <c r="B7" s="199"/>
      <c r="C7" s="200"/>
      <c r="D7" s="200"/>
      <c r="E7" s="200"/>
      <c r="F7" s="200"/>
      <c r="G7" s="200"/>
      <c r="H7" s="200"/>
      <c r="I7" s="200"/>
      <c r="J7" s="200"/>
      <c r="K7" s="200"/>
      <c r="L7" s="193"/>
    </row>
    <row r="8" spans="1:12">
      <c r="A8" s="227">
        <v>3000</v>
      </c>
      <c r="B8" s="201">
        <f t="shared" ref="B8:K17" si="0">ROUND(((B$5*$B$3+$E$3)+1)*$A8/B$5,2)</f>
        <v>62</v>
      </c>
      <c r="C8" s="201">
        <f t="shared" si="0"/>
        <v>65.86</v>
      </c>
      <c r="D8" s="201">
        <f t="shared" si="0"/>
        <v>70.5</v>
      </c>
      <c r="E8" s="201">
        <f t="shared" si="0"/>
        <v>76.17</v>
      </c>
      <c r="F8" s="201">
        <f t="shared" si="0"/>
        <v>83.25</v>
      </c>
      <c r="G8" s="201">
        <f t="shared" si="0"/>
        <v>92.36</v>
      </c>
      <c r="H8" s="201">
        <f t="shared" si="0"/>
        <v>104.5</v>
      </c>
      <c r="I8" s="201">
        <f t="shared" si="0"/>
        <v>121.5</v>
      </c>
      <c r="J8" s="201">
        <f t="shared" si="0"/>
        <v>147</v>
      </c>
      <c r="K8" s="201">
        <f t="shared" si="0"/>
        <v>189.5</v>
      </c>
      <c r="L8" s="193"/>
    </row>
    <row r="9" spans="1:12">
      <c r="A9" s="228">
        <v>4000</v>
      </c>
      <c r="B9" s="201">
        <f t="shared" si="0"/>
        <v>82.67</v>
      </c>
      <c r="C9" s="201">
        <f t="shared" si="0"/>
        <v>87.82</v>
      </c>
      <c r="D9" s="201">
        <f t="shared" si="0"/>
        <v>94</v>
      </c>
      <c r="E9" s="201">
        <f t="shared" si="0"/>
        <v>101.56</v>
      </c>
      <c r="F9" s="201">
        <f t="shared" si="0"/>
        <v>111</v>
      </c>
      <c r="G9" s="201">
        <f t="shared" si="0"/>
        <v>123.14</v>
      </c>
      <c r="H9" s="201">
        <f t="shared" si="0"/>
        <v>139.33000000000001</v>
      </c>
      <c r="I9" s="201">
        <f t="shared" si="0"/>
        <v>162</v>
      </c>
      <c r="J9" s="201">
        <f t="shared" si="0"/>
        <v>196</v>
      </c>
      <c r="K9" s="201">
        <f t="shared" si="0"/>
        <v>252.67</v>
      </c>
      <c r="L9" s="193"/>
    </row>
    <row r="10" spans="1:12">
      <c r="A10" s="228">
        <v>5000</v>
      </c>
      <c r="B10" s="201">
        <f t="shared" si="0"/>
        <v>103.33</v>
      </c>
      <c r="C10" s="201">
        <f t="shared" si="0"/>
        <v>109.77</v>
      </c>
      <c r="D10" s="201">
        <f t="shared" si="0"/>
        <v>117.5</v>
      </c>
      <c r="E10" s="201">
        <f t="shared" si="0"/>
        <v>126.94</v>
      </c>
      <c r="F10" s="201">
        <f t="shared" si="0"/>
        <v>138.75</v>
      </c>
      <c r="G10" s="201">
        <f t="shared" si="0"/>
        <v>153.93</v>
      </c>
      <c r="H10" s="201">
        <f t="shared" si="0"/>
        <v>174.17</v>
      </c>
      <c r="I10" s="201">
        <f t="shared" si="0"/>
        <v>202.5</v>
      </c>
      <c r="J10" s="201">
        <f t="shared" si="0"/>
        <v>245</v>
      </c>
      <c r="K10" s="201">
        <f t="shared" si="0"/>
        <v>315.83</v>
      </c>
      <c r="L10" s="193"/>
    </row>
    <row r="11" spans="1:12">
      <c r="A11" s="228">
        <v>6000</v>
      </c>
      <c r="B11" s="201">
        <f t="shared" si="0"/>
        <v>124</v>
      </c>
      <c r="C11" s="201">
        <f t="shared" si="0"/>
        <v>131.72999999999999</v>
      </c>
      <c r="D11" s="201">
        <f t="shared" si="0"/>
        <v>141</v>
      </c>
      <c r="E11" s="201">
        <f t="shared" si="0"/>
        <v>152.33000000000001</v>
      </c>
      <c r="F11" s="201">
        <f t="shared" si="0"/>
        <v>166.5</v>
      </c>
      <c r="G11" s="201">
        <f t="shared" si="0"/>
        <v>184.71</v>
      </c>
      <c r="H11" s="201">
        <f t="shared" si="0"/>
        <v>209</v>
      </c>
      <c r="I11" s="201">
        <f t="shared" si="0"/>
        <v>243</v>
      </c>
      <c r="J11" s="201">
        <f t="shared" si="0"/>
        <v>294</v>
      </c>
      <c r="K11" s="201">
        <f t="shared" si="0"/>
        <v>379</v>
      </c>
      <c r="L11" s="193"/>
    </row>
    <row r="12" spans="1:12">
      <c r="A12" s="228">
        <v>7000</v>
      </c>
      <c r="B12" s="201">
        <f t="shared" si="0"/>
        <v>144.66999999999999</v>
      </c>
      <c r="C12" s="201">
        <f t="shared" si="0"/>
        <v>153.68</v>
      </c>
      <c r="D12" s="201">
        <f t="shared" si="0"/>
        <v>164.5</v>
      </c>
      <c r="E12" s="201">
        <f t="shared" si="0"/>
        <v>177.72</v>
      </c>
      <c r="F12" s="201">
        <f t="shared" si="0"/>
        <v>194.25</v>
      </c>
      <c r="G12" s="201">
        <f t="shared" si="0"/>
        <v>215.5</v>
      </c>
      <c r="H12" s="201">
        <f t="shared" si="0"/>
        <v>243.83</v>
      </c>
      <c r="I12" s="201">
        <f t="shared" si="0"/>
        <v>283.5</v>
      </c>
      <c r="J12" s="201">
        <f t="shared" si="0"/>
        <v>343</v>
      </c>
      <c r="K12" s="201">
        <f t="shared" si="0"/>
        <v>442.17</v>
      </c>
      <c r="L12" s="193"/>
    </row>
    <row r="13" spans="1:12">
      <c r="A13" s="228">
        <v>8000</v>
      </c>
      <c r="B13" s="201">
        <f t="shared" si="0"/>
        <v>165.33</v>
      </c>
      <c r="C13" s="201">
        <f t="shared" si="0"/>
        <v>175.64</v>
      </c>
      <c r="D13" s="201">
        <f t="shared" si="0"/>
        <v>188</v>
      </c>
      <c r="E13" s="201">
        <f t="shared" si="0"/>
        <v>203.11</v>
      </c>
      <c r="F13" s="201">
        <f t="shared" si="0"/>
        <v>222</v>
      </c>
      <c r="G13" s="201">
        <f t="shared" si="0"/>
        <v>246.29</v>
      </c>
      <c r="H13" s="201">
        <f t="shared" si="0"/>
        <v>278.67</v>
      </c>
      <c r="I13" s="201">
        <f t="shared" si="0"/>
        <v>324</v>
      </c>
      <c r="J13" s="201">
        <f t="shared" si="0"/>
        <v>392</v>
      </c>
      <c r="K13" s="201">
        <f t="shared" si="0"/>
        <v>505.33</v>
      </c>
      <c r="L13" s="193"/>
    </row>
    <row r="14" spans="1:12">
      <c r="A14" s="228">
        <v>9000</v>
      </c>
      <c r="B14" s="201">
        <f t="shared" si="0"/>
        <v>186</v>
      </c>
      <c r="C14" s="201">
        <f t="shared" si="0"/>
        <v>197.59</v>
      </c>
      <c r="D14" s="201">
        <f t="shared" si="0"/>
        <v>211.5</v>
      </c>
      <c r="E14" s="201">
        <f t="shared" si="0"/>
        <v>228.5</v>
      </c>
      <c r="F14" s="201">
        <f t="shared" si="0"/>
        <v>249.75</v>
      </c>
      <c r="G14" s="201">
        <f t="shared" si="0"/>
        <v>277.07</v>
      </c>
      <c r="H14" s="201">
        <f t="shared" si="0"/>
        <v>313.5</v>
      </c>
      <c r="I14" s="201">
        <f t="shared" si="0"/>
        <v>364.5</v>
      </c>
      <c r="J14" s="201">
        <f t="shared" si="0"/>
        <v>441</v>
      </c>
      <c r="K14" s="201">
        <f t="shared" si="0"/>
        <v>568.5</v>
      </c>
      <c r="L14" s="193"/>
    </row>
    <row r="15" spans="1:12">
      <c r="A15" s="228">
        <v>10000</v>
      </c>
      <c r="B15" s="201">
        <f t="shared" si="0"/>
        <v>206.67</v>
      </c>
      <c r="C15" s="201">
        <f t="shared" si="0"/>
        <v>219.55</v>
      </c>
      <c r="D15" s="201">
        <f t="shared" si="0"/>
        <v>235</v>
      </c>
      <c r="E15" s="201">
        <f t="shared" si="0"/>
        <v>253.89</v>
      </c>
      <c r="F15" s="201">
        <f t="shared" si="0"/>
        <v>277.5</v>
      </c>
      <c r="G15" s="201">
        <f t="shared" si="0"/>
        <v>307.86</v>
      </c>
      <c r="H15" s="201">
        <f t="shared" si="0"/>
        <v>348.33</v>
      </c>
      <c r="I15" s="201">
        <f t="shared" si="0"/>
        <v>405</v>
      </c>
      <c r="J15" s="201">
        <f t="shared" si="0"/>
        <v>490</v>
      </c>
      <c r="K15" s="201">
        <f t="shared" si="0"/>
        <v>631.66999999999996</v>
      </c>
      <c r="L15" s="193"/>
    </row>
    <row r="16" spans="1:12">
      <c r="A16" s="228">
        <v>12000</v>
      </c>
      <c r="B16" s="201">
        <f t="shared" si="0"/>
        <v>248</v>
      </c>
      <c r="C16" s="201">
        <f t="shared" si="0"/>
        <v>263.45</v>
      </c>
      <c r="D16" s="201">
        <f t="shared" si="0"/>
        <v>282</v>
      </c>
      <c r="E16" s="201">
        <f t="shared" si="0"/>
        <v>304.67</v>
      </c>
      <c r="F16" s="201">
        <f t="shared" si="0"/>
        <v>333</v>
      </c>
      <c r="G16" s="201">
        <f t="shared" si="0"/>
        <v>369.43</v>
      </c>
      <c r="H16" s="201">
        <f t="shared" si="0"/>
        <v>418</v>
      </c>
      <c r="I16" s="201">
        <f t="shared" si="0"/>
        <v>486</v>
      </c>
      <c r="J16" s="201">
        <f t="shared" si="0"/>
        <v>588</v>
      </c>
      <c r="K16" s="201">
        <f t="shared" si="0"/>
        <v>758</v>
      </c>
      <c r="L16" s="193"/>
    </row>
    <row r="17" spans="1:12">
      <c r="A17" s="228">
        <v>15000</v>
      </c>
      <c r="B17" s="201">
        <f t="shared" si="0"/>
        <v>310</v>
      </c>
      <c r="C17" s="201">
        <f t="shared" si="0"/>
        <v>329.32</v>
      </c>
      <c r="D17" s="201">
        <f t="shared" si="0"/>
        <v>352.5</v>
      </c>
      <c r="E17" s="201">
        <f t="shared" si="0"/>
        <v>380.83</v>
      </c>
      <c r="F17" s="201">
        <f t="shared" si="0"/>
        <v>416.25</v>
      </c>
      <c r="G17" s="201">
        <f t="shared" si="0"/>
        <v>461.79</v>
      </c>
      <c r="H17" s="201">
        <f t="shared" si="0"/>
        <v>522.5</v>
      </c>
      <c r="I17" s="201">
        <f t="shared" si="0"/>
        <v>607.5</v>
      </c>
      <c r="J17" s="201">
        <f t="shared" si="0"/>
        <v>735</v>
      </c>
      <c r="K17" s="201">
        <f t="shared" si="0"/>
        <v>947.5</v>
      </c>
      <c r="L17" s="193"/>
    </row>
    <row r="18" spans="1:12">
      <c r="A18" s="228">
        <v>20000</v>
      </c>
      <c r="B18" s="201">
        <f t="shared" ref="B18:K24" si="1">ROUND(((B$5*$B$3+$E$3)+1)*$A18/B$5,2)</f>
        <v>413.33</v>
      </c>
      <c r="C18" s="201">
        <f t="shared" si="1"/>
        <v>439.09</v>
      </c>
      <c r="D18" s="201">
        <f t="shared" si="1"/>
        <v>470</v>
      </c>
      <c r="E18" s="201">
        <f t="shared" si="1"/>
        <v>507.78</v>
      </c>
      <c r="F18" s="201">
        <f t="shared" si="1"/>
        <v>555</v>
      </c>
      <c r="G18" s="201">
        <f t="shared" si="1"/>
        <v>615.71</v>
      </c>
      <c r="H18" s="201">
        <f t="shared" si="1"/>
        <v>696.67</v>
      </c>
      <c r="I18" s="201">
        <f t="shared" si="1"/>
        <v>810</v>
      </c>
      <c r="J18" s="201">
        <f t="shared" si="1"/>
        <v>980</v>
      </c>
      <c r="K18" s="201">
        <f t="shared" si="1"/>
        <v>1263.33</v>
      </c>
      <c r="L18" s="193"/>
    </row>
    <row r="19" spans="1:12">
      <c r="A19" s="228">
        <v>25000</v>
      </c>
      <c r="B19" s="201">
        <f t="shared" si="1"/>
        <v>516.66999999999996</v>
      </c>
      <c r="C19" s="201">
        <f t="shared" si="1"/>
        <v>548.86</v>
      </c>
      <c r="D19" s="201">
        <f t="shared" si="1"/>
        <v>587.5</v>
      </c>
      <c r="E19" s="201">
        <f t="shared" si="1"/>
        <v>634.72</v>
      </c>
      <c r="F19" s="201">
        <f t="shared" si="1"/>
        <v>693.75</v>
      </c>
      <c r="G19" s="201">
        <f t="shared" si="1"/>
        <v>769.64</v>
      </c>
      <c r="H19" s="201">
        <f t="shared" si="1"/>
        <v>870.83</v>
      </c>
      <c r="I19" s="201">
        <f t="shared" si="1"/>
        <v>1012.5</v>
      </c>
      <c r="J19" s="201">
        <f t="shared" si="1"/>
        <v>1225</v>
      </c>
      <c r="K19" s="201">
        <f t="shared" si="1"/>
        <v>1579.17</v>
      </c>
      <c r="L19" s="193"/>
    </row>
    <row r="20" spans="1:12">
      <c r="A20" s="228">
        <v>30000</v>
      </c>
      <c r="B20" s="201">
        <f t="shared" si="1"/>
        <v>620</v>
      </c>
      <c r="C20" s="201">
        <f t="shared" si="1"/>
        <v>658.64</v>
      </c>
      <c r="D20" s="201">
        <f t="shared" si="1"/>
        <v>705</v>
      </c>
      <c r="E20" s="201">
        <f t="shared" si="1"/>
        <v>761.67</v>
      </c>
      <c r="F20" s="201">
        <f t="shared" si="1"/>
        <v>832.5</v>
      </c>
      <c r="G20" s="201">
        <f t="shared" si="1"/>
        <v>923.57</v>
      </c>
      <c r="H20" s="201">
        <f t="shared" si="1"/>
        <v>1045</v>
      </c>
      <c r="I20" s="201">
        <f t="shared" si="1"/>
        <v>1215</v>
      </c>
      <c r="J20" s="201">
        <f t="shared" si="1"/>
        <v>1470</v>
      </c>
      <c r="K20" s="201">
        <f t="shared" si="1"/>
        <v>1895</v>
      </c>
      <c r="L20" s="193"/>
    </row>
    <row r="21" spans="1:12">
      <c r="A21" s="228">
        <v>35000</v>
      </c>
      <c r="B21" s="201">
        <f t="shared" si="1"/>
        <v>723.33</v>
      </c>
      <c r="C21" s="201">
        <f t="shared" si="1"/>
        <v>768.41</v>
      </c>
      <c r="D21" s="201">
        <f t="shared" si="1"/>
        <v>822.5</v>
      </c>
      <c r="E21" s="201">
        <f t="shared" si="1"/>
        <v>888.61</v>
      </c>
      <c r="F21" s="201">
        <f t="shared" si="1"/>
        <v>971.25</v>
      </c>
      <c r="G21" s="201">
        <f t="shared" si="1"/>
        <v>1077.5</v>
      </c>
      <c r="H21" s="201">
        <f t="shared" si="1"/>
        <v>1219.17</v>
      </c>
      <c r="I21" s="201">
        <f t="shared" si="1"/>
        <v>1417.5</v>
      </c>
      <c r="J21" s="201">
        <f t="shared" si="1"/>
        <v>1715</v>
      </c>
      <c r="K21" s="201">
        <f t="shared" si="1"/>
        <v>2210.83</v>
      </c>
      <c r="L21" s="193"/>
    </row>
    <row r="22" spans="1:12">
      <c r="A22" s="228">
        <v>40000</v>
      </c>
      <c r="B22" s="201">
        <f t="shared" si="1"/>
        <v>826.67</v>
      </c>
      <c r="C22" s="201">
        <f t="shared" si="1"/>
        <v>878.18</v>
      </c>
      <c r="D22" s="201">
        <f t="shared" si="1"/>
        <v>940</v>
      </c>
      <c r="E22" s="201">
        <f t="shared" si="1"/>
        <v>1015.56</v>
      </c>
      <c r="F22" s="201">
        <f t="shared" si="1"/>
        <v>1110</v>
      </c>
      <c r="G22" s="201">
        <f t="shared" si="1"/>
        <v>1231.43</v>
      </c>
      <c r="H22" s="201">
        <f t="shared" si="1"/>
        <v>1393.33</v>
      </c>
      <c r="I22" s="201">
        <f t="shared" si="1"/>
        <v>1620</v>
      </c>
      <c r="J22" s="201">
        <f t="shared" si="1"/>
        <v>1960</v>
      </c>
      <c r="K22" s="201">
        <f t="shared" si="1"/>
        <v>2526.67</v>
      </c>
      <c r="L22" s="193"/>
    </row>
    <row r="23" spans="1:12">
      <c r="A23" s="228">
        <v>45000</v>
      </c>
      <c r="B23" s="201">
        <f t="shared" si="1"/>
        <v>930</v>
      </c>
      <c r="C23" s="201">
        <f t="shared" si="1"/>
        <v>987.95</v>
      </c>
      <c r="D23" s="201">
        <f t="shared" si="1"/>
        <v>1057.5</v>
      </c>
      <c r="E23" s="201">
        <f t="shared" si="1"/>
        <v>1142.5</v>
      </c>
      <c r="F23" s="201">
        <f t="shared" si="1"/>
        <v>1248.75</v>
      </c>
      <c r="G23" s="201">
        <f t="shared" si="1"/>
        <v>1385.36</v>
      </c>
      <c r="H23" s="201">
        <f t="shared" si="1"/>
        <v>1567.5</v>
      </c>
      <c r="I23" s="201">
        <f t="shared" si="1"/>
        <v>1822.5</v>
      </c>
      <c r="J23" s="201">
        <f t="shared" si="1"/>
        <v>2205</v>
      </c>
      <c r="K23" s="201">
        <f t="shared" si="1"/>
        <v>2842.5</v>
      </c>
      <c r="L23" s="193"/>
    </row>
    <row r="24" spans="1:12">
      <c r="A24" s="228">
        <v>50000</v>
      </c>
      <c r="B24" s="201">
        <f t="shared" si="1"/>
        <v>1033.33</v>
      </c>
      <c r="C24" s="201">
        <f t="shared" si="1"/>
        <v>1097.73</v>
      </c>
      <c r="D24" s="201">
        <f t="shared" si="1"/>
        <v>1175</v>
      </c>
      <c r="E24" s="201">
        <f t="shared" si="1"/>
        <v>1269.44</v>
      </c>
      <c r="F24" s="201">
        <f t="shared" si="1"/>
        <v>1387.5</v>
      </c>
      <c r="G24" s="201">
        <f t="shared" si="1"/>
        <v>1539.29</v>
      </c>
      <c r="H24" s="201">
        <f t="shared" si="1"/>
        <v>1741.67</v>
      </c>
      <c r="I24" s="201">
        <f t="shared" si="1"/>
        <v>2025</v>
      </c>
      <c r="J24" s="201">
        <f t="shared" si="1"/>
        <v>2450</v>
      </c>
      <c r="K24" s="201">
        <f t="shared" si="1"/>
        <v>3158.33</v>
      </c>
      <c r="L24" s="193"/>
    </row>
    <row r="25" spans="1:12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</row>
  </sheetData>
  <phoneticPr fontId="0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180" copies="0" r:id="rId1"/>
  <headerFooter alignWithMargins="0">
    <oddHeader>&amp;C&amp;F             &amp;A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activeCell="B4" sqref="B4"/>
    </sheetView>
  </sheetViews>
  <sheetFormatPr baseColWidth="10" defaultRowHeight="12.75"/>
  <cols>
    <col min="1" max="1" width="23" style="141" customWidth="1"/>
    <col min="2" max="2" width="12.7109375" style="141" customWidth="1"/>
    <col min="3" max="3" width="8.140625" style="141" customWidth="1"/>
    <col min="4" max="4" width="15.7109375" style="141" customWidth="1"/>
    <col min="5" max="5" width="12.42578125" style="141" customWidth="1"/>
    <col min="6" max="6" width="11.42578125" style="141"/>
    <col min="7" max="7" width="6.42578125" style="141" customWidth="1"/>
    <col min="8" max="16384" width="11.42578125" style="141"/>
  </cols>
  <sheetData>
    <row r="1" spans="1:7">
      <c r="A1" s="139" t="s">
        <v>218</v>
      </c>
      <c r="B1" s="140"/>
      <c r="C1" s="140"/>
      <c r="D1" s="140"/>
      <c r="E1" s="140"/>
      <c r="F1" s="140"/>
      <c r="G1" s="140"/>
    </row>
    <row r="2" spans="1:7">
      <c r="A2" s="140"/>
      <c r="B2" s="140"/>
      <c r="C2" s="140"/>
      <c r="D2" s="140"/>
      <c r="E2" s="140"/>
      <c r="F2" s="140"/>
      <c r="G2" s="140"/>
    </row>
    <row r="3" spans="1:7">
      <c r="A3" s="142" t="s">
        <v>67</v>
      </c>
      <c r="B3" s="143">
        <v>36529</v>
      </c>
      <c r="C3" s="140"/>
      <c r="D3" s="140" t="s">
        <v>41</v>
      </c>
      <c r="E3" s="140"/>
      <c r="F3" s="140"/>
      <c r="G3" s="140"/>
    </row>
    <row r="4" spans="1:7">
      <c r="A4" s="142" t="s">
        <v>70</v>
      </c>
      <c r="B4" s="144">
        <v>36566</v>
      </c>
      <c r="C4" s="140"/>
      <c r="D4" s="140" t="s">
        <v>219</v>
      </c>
      <c r="E4" s="140">
        <f>B4-B3</f>
        <v>37</v>
      </c>
      <c r="F4" s="145" t="s">
        <v>220</v>
      </c>
      <c r="G4" s="140"/>
    </row>
    <row r="5" spans="1:7">
      <c r="A5" s="142" t="s">
        <v>221</v>
      </c>
      <c r="B5" s="146">
        <v>95</v>
      </c>
      <c r="C5" s="140"/>
      <c r="D5" s="140" t="s">
        <v>222</v>
      </c>
      <c r="E5" s="147">
        <f>ROUND(E4*B7*B8/(DATE(YEAR(B3)+1,MONTH(B3),DAY(B3))-DATE(YEAR(B3),MONTH(B3),DAY(B3))),2)</f>
        <v>272.95</v>
      </c>
      <c r="F5" s="145" t="s">
        <v>223</v>
      </c>
      <c r="G5" s="140"/>
    </row>
    <row r="6" spans="1:7">
      <c r="A6" s="142" t="s">
        <v>224</v>
      </c>
      <c r="B6" s="144">
        <v>38356</v>
      </c>
      <c r="C6" s="140"/>
      <c r="D6" s="140"/>
      <c r="E6" s="140"/>
      <c r="F6" s="140"/>
      <c r="G6" s="140"/>
    </row>
    <row r="7" spans="1:7">
      <c r="A7" s="148" t="s">
        <v>51</v>
      </c>
      <c r="B7" s="149">
        <v>4.4999999999999998E-2</v>
      </c>
      <c r="C7" s="140"/>
      <c r="D7" s="140" t="s">
        <v>225</v>
      </c>
      <c r="E7" s="140"/>
      <c r="F7" s="150">
        <f>B8*B5/100</f>
        <v>57000</v>
      </c>
      <c r="G7" s="140"/>
    </row>
    <row r="8" spans="1:7">
      <c r="A8" s="142" t="s">
        <v>63</v>
      </c>
      <c r="B8" s="151">
        <v>60000</v>
      </c>
      <c r="C8" s="140"/>
      <c r="D8" s="140" t="s">
        <v>226</v>
      </c>
      <c r="E8" s="140"/>
      <c r="F8" s="152">
        <f>E5</f>
        <v>272.95</v>
      </c>
      <c r="G8" s="140"/>
    </row>
    <row r="9" spans="1:7">
      <c r="A9" s="142" t="s">
        <v>54</v>
      </c>
      <c r="B9" s="151">
        <v>100</v>
      </c>
      <c r="C9" s="140"/>
      <c r="D9" s="140" t="s">
        <v>227</v>
      </c>
      <c r="E9" s="153"/>
      <c r="F9" s="150">
        <f>B5*B8/100+E5</f>
        <v>57272.95</v>
      </c>
      <c r="G9" s="140"/>
    </row>
    <row r="10" spans="1:7">
      <c r="A10" s="140"/>
      <c r="B10" s="140"/>
      <c r="C10" s="140"/>
      <c r="D10" s="140"/>
      <c r="E10" s="140"/>
      <c r="F10" s="140"/>
      <c r="G10" s="140"/>
    </row>
    <row r="11" spans="1:7">
      <c r="A11" s="142" t="s">
        <v>228</v>
      </c>
      <c r="B11" s="151">
        <v>37.5</v>
      </c>
      <c r="C11" s="140"/>
      <c r="D11" s="140" t="s">
        <v>229</v>
      </c>
      <c r="E11" s="140"/>
      <c r="F11" s="150">
        <f>SUM(B11:B14)</f>
        <v>340.5</v>
      </c>
      <c r="G11" s="140"/>
    </row>
    <row r="12" spans="1:7">
      <c r="A12" s="142" t="s">
        <v>230</v>
      </c>
      <c r="B12" s="154">
        <f>MAX(B8,F7)*0.005</f>
        <v>300</v>
      </c>
      <c r="C12" s="140"/>
      <c r="D12" s="140"/>
      <c r="E12" s="140"/>
      <c r="F12" s="140"/>
      <c r="G12" s="140"/>
    </row>
    <row r="13" spans="1:7" ht="13.5" thickBot="1">
      <c r="A13" s="142" t="s">
        <v>231</v>
      </c>
      <c r="B13" s="151">
        <v>3</v>
      </c>
      <c r="C13" s="140"/>
      <c r="D13" s="140" t="s">
        <v>232</v>
      </c>
      <c r="E13" s="140"/>
      <c r="F13" s="155">
        <f>F9+F11</f>
        <v>57613.45</v>
      </c>
      <c r="G13" s="140"/>
    </row>
    <row r="14" spans="1:7" ht="13.5" thickTop="1">
      <c r="A14" s="142" t="s">
        <v>233</v>
      </c>
      <c r="B14" s="151">
        <v>0</v>
      </c>
      <c r="C14" s="140"/>
      <c r="D14" s="156"/>
      <c r="E14" s="156"/>
      <c r="F14" s="140"/>
      <c r="G14" s="140"/>
    </row>
    <row r="15" spans="1:7">
      <c r="A15" s="140"/>
      <c r="B15" s="140"/>
      <c r="C15" s="140"/>
      <c r="D15" s="140" t="s">
        <v>234</v>
      </c>
      <c r="E15" s="140"/>
      <c r="F15" s="147">
        <f>B16*B8</f>
        <v>90</v>
      </c>
      <c r="G15" s="140"/>
    </row>
    <row r="16" spans="1:7">
      <c r="A16" s="142" t="s">
        <v>235</v>
      </c>
      <c r="B16" s="149">
        <v>1.5E-3</v>
      </c>
      <c r="C16" s="140"/>
      <c r="D16" s="140"/>
      <c r="E16" s="140"/>
      <c r="F16" s="140"/>
      <c r="G16" s="140"/>
    </row>
    <row r="17" spans="1:7">
      <c r="A17" s="142" t="s">
        <v>236</v>
      </c>
      <c r="B17" s="149">
        <v>2.5000000000000001E-3</v>
      </c>
      <c r="C17" s="140"/>
      <c r="D17" s="140" t="s">
        <v>237</v>
      </c>
      <c r="E17" s="140"/>
      <c r="F17" s="157">
        <f>B40</f>
        <v>5.6955600597884452E-2</v>
      </c>
      <c r="G17" s="145"/>
    </row>
    <row r="18" spans="1:7">
      <c r="A18" s="142" t="s">
        <v>238</v>
      </c>
      <c r="B18" s="149">
        <v>0</v>
      </c>
      <c r="C18" s="140"/>
      <c r="D18" s="145" t="s">
        <v>239</v>
      </c>
      <c r="E18" s="140"/>
      <c r="F18" s="157">
        <f>D40</f>
        <v>4.0075193746557457E-2</v>
      </c>
      <c r="G18" s="140"/>
    </row>
    <row r="19" spans="1:7">
      <c r="A19" s="142" t="s">
        <v>240</v>
      </c>
      <c r="B19" s="158">
        <v>0.3</v>
      </c>
      <c r="C19" s="140"/>
      <c r="D19" s="145" t="s">
        <v>241</v>
      </c>
      <c r="E19" s="140"/>
      <c r="F19" s="140"/>
      <c r="G19" s="140"/>
    </row>
    <row r="20" spans="1:7">
      <c r="A20" s="159" t="str">
        <f>IF(DATE(YEAR(B3),MONTH(B6),DAY(B6))-DATE(YEAR(B3),MONTH(B3),DAY(B3))&lt;&gt;0,"Fehler: Die Laufzeit (von Zinslaufbeginn bis zur Fälligkeit) in Jahren muss eine ganze Zahl sein.","")</f>
        <v/>
      </c>
      <c r="B20" s="160"/>
      <c r="C20" s="140"/>
      <c r="D20" s="140"/>
      <c r="E20" s="140"/>
      <c r="F20" s="140"/>
      <c r="G20" s="140"/>
    </row>
    <row r="21" spans="1:7">
      <c r="A21" s="159" t="s">
        <v>242</v>
      </c>
      <c r="B21" s="160"/>
      <c r="C21" s="140"/>
      <c r="D21" s="140"/>
      <c r="E21" s="140"/>
      <c r="F21" s="140"/>
      <c r="G21" s="140"/>
    </row>
    <row r="22" spans="1:7">
      <c r="A22" s="161"/>
      <c r="B22" s="160"/>
      <c r="C22" s="140"/>
      <c r="D22" s="140"/>
      <c r="E22" s="140"/>
      <c r="F22" s="140"/>
      <c r="G22" s="140"/>
    </row>
    <row r="25" spans="1:7">
      <c r="A25" s="162" t="s">
        <v>243</v>
      </c>
      <c r="C25" s="141" t="s">
        <v>244</v>
      </c>
    </row>
    <row r="26" spans="1:7">
      <c r="C26" s="141">
        <f>TRUNC(DAYS360(B4,B6)/360,0)</f>
        <v>4</v>
      </c>
    </row>
    <row r="27" spans="1:7">
      <c r="A27" s="141">
        <v>1</v>
      </c>
      <c r="B27" s="101">
        <v>0.1</v>
      </c>
      <c r="C27" s="141">
        <f>$F$9*(1+B27)^($C$26+1-$E$4/(DATE(YEAR($B$3)+1,MONTH($B$3),DAY($B$3))-DATE(YEAR($B$3),MONTH($B$3),DAY($B$3))))-$B$8*$B$7*((1+B27)^($C$26+1)-1)/B27-$B$9*$B$8/100</f>
        <v>14870.420279931335</v>
      </c>
      <c r="D27" s="101">
        <v>0.05</v>
      </c>
      <c r="E27" s="141">
        <f>$F$13*(1+D27)^($C$26+(1-$E$4/(DATE(YEAR($B$3)+1,MONTH($B$3),DAY($B$3))-DATE(YEAR($B$3),MONTH($B$3),DAY($B$3)))))-($B$8*$B$9/100*(1-$B$17))-$B$8*(1-$B$19)*($B$7-$B$16-$B$18)*((1+D27)^($C$26+1)-1)/D27-$F$8*$B$19*(1+D27)^$C$26</f>
        <v>3124.337184884213</v>
      </c>
    </row>
    <row r="28" spans="1:7">
      <c r="A28" s="141">
        <v>2</v>
      </c>
      <c r="B28" s="163">
        <v>0.01</v>
      </c>
      <c r="C28" s="141">
        <f t="shared" ref="C28:C40" si="0">$F$9*(1+B28)^($C$26+1-$E$4/(DATE(YEAR($B$3)+1,MONTH($B$3),DAY($B$3))-DATE(YEAR($B$3),MONTH($B$3),DAY($B$3))))-$B$8*$B$7*((1+B28)^($C$26+1)-1)/B28-$B$9*$B$8/100</f>
        <v>-13638.787095066749</v>
      </c>
      <c r="D28" s="163">
        <v>0.04</v>
      </c>
      <c r="E28" s="141">
        <f t="shared" ref="E28:E40" si="1">$F$13*(1+D28)^($C$26+(1-$E$4/(DATE(YEAR($B$3)+1,MONTH($B$3),DAY($B$3))-DATE(YEAR($B$3),MONTH($B$3),DAY($B$3)))))-($B$8*$B$9/100*(1-$B$17))-$B$8*(1-$B$19)*($B$7-$B$16-$B$18)*((1+D28)^($C$26+1)-1)/D28-$F$8*$B$19*(1+D28)^$C$26</f>
        <v>-23.218194082470873</v>
      </c>
    </row>
    <row r="29" spans="1:7">
      <c r="A29" s="141">
        <v>3</v>
      </c>
      <c r="B29" s="102">
        <f>IF(ABS(C27-C28)&lt;0.0000001,B28,B28+(B27-B28)*(C28)/(C28-C27))</f>
        <v>5.3055944081857868E-2</v>
      </c>
      <c r="C29" s="141">
        <f t="shared" si="0"/>
        <v>-1230.8162602707962</v>
      </c>
      <c r="D29" s="102">
        <f>IF(ABS(E27-E28)&lt;0.0000001,D28,D28+(D27-D28)*(E28)/(E28-E27))</f>
        <v>4.0073765800079722E-2</v>
      </c>
      <c r="E29" s="141">
        <f t="shared" si="1"/>
        <v>-0.44098167250807307</v>
      </c>
    </row>
    <row r="30" spans="1:7">
      <c r="A30" s="141">
        <v>4</v>
      </c>
      <c r="B30" s="102">
        <f t="shared" ref="B30:B40" si="2">IF(ABS(C28-C29)&lt;0.0000001,B29,B29+(B28-B29)*(C29)/(C29-C28))</f>
        <v>5.7326904804029188E-2</v>
      </c>
      <c r="C30" s="141">
        <f t="shared" si="0"/>
        <v>118.16039609610016</v>
      </c>
      <c r="D30" s="102">
        <f t="shared" ref="D30:D40" si="3">IF(ABS(E28-E29)&lt;0.0000001,D29,D29+(D28-D29)*(E29)/(E29-E28))</f>
        <v>4.0075193954030593E-2</v>
      </c>
      <c r="E30" s="141">
        <f t="shared" si="1"/>
        <v>6.4072510227219936E-5</v>
      </c>
    </row>
    <row r="31" spans="1:7">
      <c r="A31" s="141">
        <v>5</v>
      </c>
      <c r="B31" s="102">
        <f t="shared" si="2"/>
        <v>5.695280017570907E-2</v>
      </c>
      <c r="C31" s="141">
        <f t="shared" si="0"/>
        <v>-0.89053798872919288</v>
      </c>
      <c r="D31" s="102">
        <f t="shared" si="3"/>
        <v>4.0075193746556853E-2</v>
      </c>
      <c r="E31" s="141">
        <f t="shared" si="1"/>
        <v>-1.8711432403506478E-10</v>
      </c>
    </row>
    <row r="32" spans="1:7">
      <c r="A32" s="141">
        <v>6</v>
      </c>
      <c r="B32" s="102">
        <f t="shared" si="2"/>
        <v>5.695559859460296E-2</v>
      </c>
      <c r="C32" s="141">
        <f t="shared" si="0"/>
        <v>-6.370496193994768E-4</v>
      </c>
      <c r="D32" s="102">
        <f t="shared" si="3"/>
        <v>4.0075193746557457E-2</v>
      </c>
      <c r="E32" s="141">
        <f t="shared" si="1"/>
        <v>7.2759576141834259E-12</v>
      </c>
    </row>
    <row r="33" spans="1:5">
      <c r="A33" s="141">
        <v>7</v>
      </c>
      <c r="B33" s="102">
        <f t="shared" si="2"/>
        <v>5.6955600597895249E-2</v>
      </c>
      <c r="C33" s="141">
        <f t="shared" si="0"/>
        <v>3.434251993894577E-9</v>
      </c>
      <c r="D33" s="102">
        <f t="shared" si="3"/>
        <v>4.0075193746557457E-2</v>
      </c>
      <c r="E33" s="141">
        <f t="shared" si="1"/>
        <v>7.2759576141834259E-12</v>
      </c>
    </row>
    <row r="34" spans="1:5">
      <c r="A34" s="141">
        <v>8</v>
      </c>
      <c r="B34" s="102">
        <f t="shared" si="2"/>
        <v>5.6955600597884452E-2</v>
      </c>
      <c r="C34" s="141">
        <f t="shared" si="0"/>
        <v>0</v>
      </c>
      <c r="D34" s="102">
        <f t="shared" si="3"/>
        <v>4.0075193746557457E-2</v>
      </c>
      <c r="E34" s="141">
        <f t="shared" si="1"/>
        <v>7.2759576141834259E-12</v>
      </c>
    </row>
    <row r="35" spans="1:5">
      <c r="A35" s="141">
        <v>9</v>
      </c>
      <c r="B35" s="102">
        <f t="shared" si="2"/>
        <v>5.6955600597884452E-2</v>
      </c>
      <c r="C35" s="141">
        <f t="shared" si="0"/>
        <v>0</v>
      </c>
      <c r="D35" s="102">
        <f t="shared" si="3"/>
        <v>4.0075193746557457E-2</v>
      </c>
      <c r="E35" s="141">
        <f t="shared" si="1"/>
        <v>7.2759576141834259E-12</v>
      </c>
    </row>
    <row r="36" spans="1:5">
      <c r="A36" s="141">
        <v>10</v>
      </c>
      <c r="B36" s="102">
        <f t="shared" si="2"/>
        <v>5.6955600597884452E-2</v>
      </c>
      <c r="C36" s="141">
        <f t="shared" si="0"/>
        <v>0</v>
      </c>
      <c r="D36" s="102">
        <f t="shared" si="3"/>
        <v>4.0075193746557457E-2</v>
      </c>
      <c r="E36" s="141">
        <f t="shared" si="1"/>
        <v>7.2759576141834259E-12</v>
      </c>
    </row>
    <row r="37" spans="1:5">
      <c r="A37" s="141">
        <v>11</v>
      </c>
      <c r="B37" s="102">
        <f t="shared" si="2"/>
        <v>5.6955600597884452E-2</v>
      </c>
      <c r="C37" s="141">
        <f t="shared" si="0"/>
        <v>0</v>
      </c>
      <c r="D37" s="102">
        <f t="shared" si="3"/>
        <v>4.0075193746557457E-2</v>
      </c>
      <c r="E37" s="141">
        <f t="shared" si="1"/>
        <v>7.2759576141834259E-12</v>
      </c>
    </row>
    <row r="38" spans="1:5">
      <c r="A38" s="141">
        <v>12</v>
      </c>
      <c r="B38" s="102">
        <f t="shared" si="2"/>
        <v>5.6955600597884452E-2</v>
      </c>
      <c r="C38" s="141">
        <f t="shared" si="0"/>
        <v>0</v>
      </c>
      <c r="D38" s="102">
        <f t="shared" si="3"/>
        <v>4.0075193746557457E-2</v>
      </c>
      <c r="E38" s="141">
        <f t="shared" si="1"/>
        <v>7.2759576141834259E-12</v>
      </c>
    </row>
    <row r="39" spans="1:5">
      <c r="A39" s="141">
        <v>13</v>
      </c>
      <c r="B39" s="102">
        <f t="shared" si="2"/>
        <v>5.6955600597884452E-2</v>
      </c>
      <c r="C39" s="141">
        <f t="shared" si="0"/>
        <v>0</v>
      </c>
      <c r="D39" s="102">
        <f t="shared" si="3"/>
        <v>4.0075193746557457E-2</v>
      </c>
      <c r="E39" s="141">
        <f t="shared" si="1"/>
        <v>7.2759576141834259E-12</v>
      </c>
    </row>
    <row r="40" spans="1:5">
      <c r="A40" s="141">
        <v>14</v>
      </c>
      <c r="B40" s="102">
        <f t="shared" si="2"/>
        <v>5.6955600597884452E-2</v>
      </c>
      <c r="C40" s="141">
        <f t="shared" si="0"/>
        <v>0</v>
      </c>
      <c r="D40" s="102">
        <f t="shared" si="3"/>
        <v>4.0075193746557457E-2</v>
      </c>
      <c r="E40" s="141">
        <f t="shared" si="1"/>
        <v>7.2759576141834259E-12</v>
      </c>
    </row>
  </sheetData>
  <phoneticPr fontId="0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300" r:id="rId1"/>
  <headerFooter alignWithMargins="0">
    <oddHeader>&amp;C&amp;F             &amp;A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B3" sqref="B3"/>
    </sheetView>
  </sheetViews>
  <sheetFormatPr baseColWidth="10" defaultRowHeight="12.75"/>
  <cols>
    <col min="1" max="1" width="21.28515625" style="6" customWidth="1"/>
    <col min="2" max="2" width="14.85546875" style="6" customWidth="1"/>
    <col min="3" max="5" width="11.42578125" style="6"/>
  </cols>
  <sheetData>
    <row r="1" spans="1:4">
      <c r="A1" s="14" t="s">
        <v>245</v>
      </c>
    </row>
    <row r="2" spans="1:4">
      <c r="A2" s="14"/>
      <c r="B2" s="23" t="s">
        <v>246</v>
      </c>
      <c r="C2" s="23" t="s">
        <v>247</v>
      </c>
      <c r="D2" s="23" t="s">
        <v>248</v>
      </c>
    </row>
    <row r="3" spans="1:4">
      <c r="A3" s="5" t="s">
        <v>40</v>
      </c>
      <c r="B3" s="43">
        <v>100</v>
      </c>
      <c r="C3" s="43">
        <v>104</v>
      </c>
      <c r="D3" s="43">
        <v>94</v>
      </c>
    </row>
    <row r="4" spans="1:4">
      <c r="A4" s="5" t="s">
        <v>51</v>
      </c>
      <c r="B4" s="42">
        <v>0.08</v>
      </c>
      <c r="C4" s="42">
        <v>0.1</v>
      </c>
      <c r="D4" s="42">
        <v>0.05</v>
      </c>
    </row>
    <row r="5" spans="1:4">
      <c r="A5" s="5" t="s">
        <v>24</v>
      </c>
      <c r="B5" s="7">
        <v>3</v>
      </c>
      <c r="C5" s="7">
        <v>3</v>
      </c>
      <c r="D5" s="7">
        <v>3</v>
      </c>
    </row>
    <row r="6" spans="1:4">
      <c r="A6" s="5" t="s">
        <v>54</v>
      </c>
      <c r="B6" s="43">
        <v>100</v>
      </c>
      <c r="C6" s="43">
        <v>100</v>
      </c>
      <c r="D6" s="43">
        <v>100</v>
      </c>
    </row>
    <row r="7" spans="1:4">
      <c r="A7" s="5" t="s">
        <v>240</v>
      </c>
      <c r="B7" s="42">
        <v>0.3</v>
      </c>
      <c r="C7" s="42">
        <v>0.3</v>
      </c>
      <c r="D7" s="42">
        <v>0.3</v>
      </c>
    </row>
    <row r="8" spans="1:4">
      <c r="A8" s="5" t="s">
        <v>249</v>
      </c>
      <c r="B8" s="23" t="s">
        <v>396</v>
      </c>
      <c r="C8" s="23" t="s">
        <v>396</v>
      </c>
      <c r="D8" s="23" t="s">
        <v>396</v>
      </c>
    </row>
    <row r="9" spans="1:4">
      <c r="A9" s="64"/>
    </row>
    <row r="10" spans="1:4">
      <c r="A10" s="6" t="s">
        <v>395</v>
      </c>
    </row>
    <row r="12" spans="1:4">
      <c r="A12" s="6" t="s">
        <v>166</v>
      </c>
    </row>
    <row r="13" spans="1:4">
      <c r="A13" s="5" t="s">
        <v>25</v>
      </c>
      <c r="B13" s="103">
        <f>IRR(B16:B104)</f>
        <v>5.5999999999999828E-2</v>
      </c>
      <c r="C13" s="103">
        <f>IRR(C16:C104)</f>
        <v>5.5169166909173173E-2</v>
      </c>
      <c r="D13" s="103">
        <f>IRR(D16:D104)</f>
        <v>5.7336041342062938E-2</v>
      </c>
    </row>
    <row r="15" spans="1:4">
      <c r="A15" s="30" t="s">
        <v>2</v>
      </c>
      <c r="B15" s="30" t="s">
        <v>250</v>
      </c>
      <c r="C15" s="30" t="s">
        <v>250</v>
      </c>
      <c r="D15" s="30" t="s">
        <v>250</v>
      </c>
    </row>
    <row r="16" spans="1:4">
      <c r="A16" s="6">
        <v>0</v>
      </c>
      <c r="B16" s="8">
        <f>-B3</f>
        <v>-100</v>
      </c>
      <c r="C16" s="8">
        <f>-C3</f>
        <v>-104</v>
      </c>
      <c r="D16" s="8">
        <f>-D3</f>
        <v>-94</v>
      </c>
    </row>
    <row r="17" spans="1:4">
      <c r="A17" s="6">
        <f t="shared" ref="A17:A48" si="0">IF(OR(A16="",A16&gt;=MAX($B$5,$C$5,$D$5)),"",A16+1)</f>
        <v>1</v>
      </c>
      <c r="B17" s="8">
        <f t="shared" ref="B17:D20" si="1">IF(A17="","",IF($A17&lt;B$5,100*B$4*(1-B$7),IF($A17=B$5,B$6+100*B$4-IF(B$8="ja",(B$6-B$3+100*B$4)*B$7,100*B$4*B$7),0)))</f>
        <v>5.6</v>
      </c>
      <c r="C17" s="8">
        <f t="shared" si="1"/>
        <v>7</v>
      </c>
      <c r="D17" s="8">
        <f t="shared" si="1"/>
        <v>3.5</v>
      </c>
    </row>
    <row r="18" spans="1:4">
      <c r="A18" s="6">
        <f t="shared" si="0"/>
        <v>2</v>
      </c>
      <c r="B18" s="8">
        <f t="shared" si="1"/>
        <v>5.6</v>
      </c>
      <c r="C18" s="8">
        <f t="shared" si="1"/>
        <v>7</v>
      </c>
      <c r="D18" s="8">
        <f t="shared" si="1"/>
        <v>3.5</v>
      </c>
    </row>
    <row r="19" spans="1:4">
      <c r="A19" s="6">
        <f t="shared" si="0"/>
        <v>3</v>
      </c>
      <c r="B19" s="8">
        <f t="shared" si="1"/>
        <v>105.6</v>
      </c>
      <c r="C19" s="8">
        <f t="shared" si="1"/>
        <v>107</v>
      </c>
      <c r="D19" s="8">
        <f t="shared" si="1"/>
        <v>103.5</v>
      </c>
    </row>
    <row r="20" spans="1:4">
      <c r="A20" s="6" t="str">
        <f t="shared" si="0"/>
        <v/>
      </c>
      <c r="B20" s="8" t="str">
        <f t="shared" si="1"/>
        <v/>
      </c>
      <c r="C20" s="8" t="str">
        <f t="shared" si="1"/>
        <v/>
      </c>
      <c r="D20" s="8" t="str">
        <f t="shared" si="1"/>
        <v/>
      </c>
    </row>
    <row r="21" spans="1:4">
      <c r="A21" s="6" t="str">
        <f t="shared" si="0"/>
        <v/>
      </c>
      <c r="B21" s="8" t="str">
        <f>IF(A21="","",IF($A21&lt;B$5,100*B$4*(1-B$7),IF($A21=B$5,B$6+100*B$4-IF(B$8="ja",(B$6-B$3+100*B$4)*B$7,100*B$4*B$7),0)))</f>
        <v/>
      </c>
      <c r="C21" s="8" t="str">
        <f>IF(B21="","",IF($A21&lt;C$5,100*C$4*(1-C$7),IF($A21=C$5,C$6+100*C$4-IF(C$8="ja",(C$6-C$3+100*C$4)*C$7,100*C$4*C$7),0)))</f>
        <v/>
      </c>
      <c r="D21" s="8" t="str">
        <f>IF(C21="","",IF($A21&lt;D$5,100*D$4*(1-D$7),IF($A21=D$5,D$6+100*D$4-IF(D$8="ja",(D$6-D$3+100*D$4)*D$7,100*D$4*D$7),0)))</f>
        <v/>
      </c>
    </row>
    <row r="22" spans="1:4">
      <c r="A22" s="6" t="str">
        <f t="shared" si="0"/>
        <v/>
      </c>
      <c r="B22" s="8" t="str">
        <f t="shared" ref="B22:D41" si="2">IF(A22="","",IF($A22&lt;B$5,100*B$4*(1-B$7),IF($A22=B$5,B$6+100*B$4-IF(B$8="ja",(B$6-B$3+100*B$4)*B$7,100*B$4*B$7),0)))</f>
        <v/>
      </c>
      <c r="C22" s="8" t="str">
        <f t="shared" si="2"/>
        <v/>
      </c>
      <c r="D22" s="8" t="str">
        <f t="shared" si="2"/>
        <v/>
      </c>
    </row>
    <row r="23" spans="1:4">
      <c r="A23" s="6" t="str">
        <f t="shared" si="0"/>
        <v/>
      </c>
      <c r="B23" s="8" t="str">
        <f t="shared" si="2"/>
        <v/>
      </c>
      <c r="C23" s="8" t="str">
        <f t="shared" si="2"/>
        <v/>
      </c>
      <c r="D23" s="8" t="str">
        <f t="shared" si="2"/>
        <v/>
      </c>
    </row>
    <row r="24" spans="1:4">
      <c r="A24" s="6" t="str">
        <f t="shared" si="0"/>
        <v/>
      </c>
      <c r="B24" s="8" t="str">
        <f t="shared" si="2"/>
        <v/>
      </c>
      <c r="C24" s="8" t="str">
        <f t="shared" si="2"/>
        <v/>
      </c>
      <c r="D24" s="8" t="str">
        <f t="shared" si="2"/>
        <v/>
      </c>
    </row>
    <row r="25" spans="1:4">
      <c r="A25" s="6" t="str">
        <f t="shared" si="0"/>
        <v/>
      </c>
      <c r="B25" s="8" t="str">
        <f t="shared" si="2"/>
        <v/>
      </c>
      <c r="C25" s="8" t="str">
        <f t="shared" si="2"/>
        <v/>
      </c>
      <c r="D25" s="8" t="str">
        <f t="shared" si="2"/>
        <v/>
      </c>
    </row>
    <row r="26" spans="1:4">
      <c r="A26" s="6" t="str">
        <f t="shared" si="0"/>
        <v/>
      </c>
      <c r="B26" s="8" t="str">
        <f t="shared" si="2"/>
        <v/>
      </c>
      <c r="C26" s="8" t="str">
        <f t="shared" si="2"/>
        <v/>
      </c>
      <c r="D26" s="8" t="str">
        <f t="shared" si="2"/>
        <v/>
      </c>
    </row>
    <row r="27" spans="1:4">
      <c r="A27" s="6" t="str">
        <f t="shared" si="0"/>
        <v/>
      </c>
      <c r="B27" s="8" t="str">
        <f t="shared" si="2"/>
        <v/>
      </c>
      <c r="C27" s="8" t="str">
        <f t="shared" si="2"/>
        <v/>
      </c>
      <c r="D27" s="8" t="str">
        <f t="shared" si="2"/>
        <v/>
      </c>
    </row>
    <row r="28" spans="1:4">
      <c r="A28" s="6" t="str">
        <f t="shared" si="0"/>
        <v/>
      </c>
      <c r="B28" s="8" t="str">
        <f t="shared" si="2"/>
        <v/>
      </c>
      <c r="C28" s="8" t="str">
        <f t="shared" si="2"/>
        <v/>
      </c>
      <c r="D28" s="8" t="str">
        <f t="shared" si="2"/>
        <v/>
      </c>
    </row>
    <row r="29" spans="1:4">
      <c r="A29" s="6" t="str">
        <f t="shared" si="0"/>
        <v/>
      </c>
      <c r="B29" s="8" t="str">
        <f t="shared" si="2"/>
        <v/>
      </c>
      <c r="C29" s="8" t="str">
        <f t="shared" si="2"/>
        <v/>
      </c>
      <c r="D29" s="8" t="str">
        <f t="shared" si="2"/>
        <v/>
      </c>
    </row>
    <row r="30" spans="1:4">
      <c r="A30" s="6" t="str">
        <f t="shared" si="0"/>
        <v/>
      </c>
      <c r="B30" s="8" t="str">
        <f t="shared" si="2"/>
        <v/>
      </c>
      <c r="C30" s="8" t="str">
        <f t="shared" si="2"/>
        <v/>
      </c>
      <c r="D30" s="8" t="str">
        <f t="shared" si="2"/>
        <v/>
      </c>
    </row>
    <row r="31" spans="1:4">
      <c r="A31" s="6" t="str">
        <f t="shared" si="0"/>
        <v/>
      </c>
      <c r="B31" s="8" t="str">
        <f t="shared" si="2"/>
        <v/>
      </c>
      <c r="C31" s="8" t="str">
        <f t="shared" si="2"/>
        <v/>
      </c>
      <c r="D31" s="8" t="str">
        <f t="shared" si="2"/>
        <v/>
      </c>
    </row>
    <row r="32" spans="1:4">
      <c r="A32" s="6" t="str">
        <f t="shared" si="0"/>
        <v/>
      </c>
      <c r="B32" s="8" t="str">
        <f t="shared" si="2"/>
        <v/>
      </c>
      <c r="C32" s="8" t="str">
        <f t="shared" si="2"/>
        <v/>
      </c>
      <c r="D32" s="8" t="str">
        <f t="shared" si="2"/>
        <v/>
      </c>
    </row>
    <row r="33" spans="1:4">
      <c r="A33" s="6" t="str">
        <f t="shared" si="0"/>
        <v/>
      </c>
      <c r="B33" s="8" t="str">
        <f t="shared" si="2"/>
        <v/>
      </c>
      <c r="C33" s="8" t="str">
        <f t="shared" si="2"/>
        <v/>
      </c>
      <c r="D33" s="8" t="str">
        <f t="shared" si="2"/>
        <v/>
      </c>
    </row>
    <row r="34" spans="1:4">
      <c r="A34" s="6" t="str">
        <f t="shared" si="0"/>
        <v/>
      </c>
      <c r="B34" s="8" t="str">
        <f t="shared" si="2"/>
        <v/>
      </c>
      <c r="C34" s="8" t="str">
        <f t="shared" si="2"/>
        <v/>
      </c>
      <c r="D34" s="8" t="str">
        <f t="shared" si="2"/>
        <v/>
      </c>
    </row>
    <row r="35" spans="1:4">
      <c r="A35" s="6" t="str">
        <f t="shared" si="0"/>
        <v/>
      </c>
      <c r="B35" s="8" t="str">
        <f t="shared" si="2"/>
        <v/>
      </c>
      <c r="C35" s="8" t="str">
        <f t="shared" si="2"/>
        <v/>
      </c>
      <c r="D35" s="8" t="str">
        <f t="shared" si="2"/>
        <v/>
      </c>
    </row>
    <row r="36" spans="1:4">
      <c r="A36" s="6" t="str">
        <f t="shared" si="0"/>
        <v/>
      </c>
      <c r="B36" s="8" t="str">
        <f t="shared" si="2"/>
        <v/>
      </c>
      <c r="C36" s="8" t="str">
        <f t="shared" si="2"/>
        <v/>
      </c>
      <c r="D36" s="8" t="str">
        <f t="shared" si="2"/>
        <v/>
      </c>
    </row>
    <row r="37" spans="1:4">
      <c r="A37" s="6" t="str">
        <f t="shared" si="0"/>
        <v/>
      </c>
      <c r="B37" s="8" t="str">
        <f t="shared" si="2"/>
        <v/>
      </c>
      <c r="C37" s="8" t="str">
        <f t="shared" si="2"/>
        <v/>
      </c>
      <c r="D37" s="8" t="str">
        <f t="shared" si="2"/>
        <v/>
      </c>
    </row>
    <row r="38" spans="1:4">
      <c r="A38" s="6" t="str">
        <f t="shared" si="0"/>
        <v/>
      </c>
      <c r="B38" s="8" t="str">
        <f t="shared" si="2"/>
        <v/>
      </c>
      <c r="C38" s="8" t="str">
        <f t="shared" si="2"/>
        <v/>
      </c>
      <c r="D38" s="8" t="str">
        <f t="shared" si="2"/>
        <v/>
      </c>
    </row>
    <row r="39" spans="1:4">
      <c r="A39" s="6" t="str">
        <f t="shared" si="0"/>
        <v/>
      </c>
      <c r="B39" s="8" t="str">
        <f t="shared" si="2"/>
        <v/>
      </c>
      <c r="C39" s="8" t="str">
        <f t="shared" si="2"/>
        <v/>
      </c>
      <c r="D39" s="8" t="str">
        <f t="shared" si="2"/>
        <v/>
      </c>
    </row>
    <row r="40" spans="1:4">
      <c r="A40" s="6" t="str">
        <f t="shared" si="0"/>
        <v/>
      </c>
      <c r="B40" s="8" t="str">
        <f t="shared" si="2"/>
        <v/>
      </c>
      <c r="C40" s="8" t="str">
        <f t="shared" si="2"/>
        <v/>
      </c>
      <c r="D40" s="8" t="str">
        <f t="shared" si="2"/>
        <v/>
      </c>
    </row>
    <row r="41" spans="1:4">
      <c r="A41" s="6" t="str">
        <f t="shared" si="0"/>
        <v/>
      </c>
      <c r="B41" s="8" t="str">
        <f t="shared" si="2"/>
        <v/>
      </c>
      <c r="C41" s="8" t="str">
        <f t="shared" si="2"/>
        <v/>
      </c>
      <c r="D41" s="8" t="str">
        <f t="shared" si="2"/>
        <v/>
      </c>
    </row>
    <row r="42" spans="1:4">
      <c r="A42" s="6" t="str">
        <f t="shared" si="0"/>
        <v/>
      </c>
      <c r="B42" s="8" t="str">
        <f t="shared" ref="B42:D61" si="3">IF(A42="","",IF($A42&lt;B$5,100*B$4*(1-B$7),IF($A42=B$5,B$6+100*B$4-IF(B$8="ja",(B$6-B$3+100*B$4)*B$7,100*B$4*B$7),0)))</f>
        <v/>
      </c>
      <c r="C42" s="8" t="str">
        <f t="shared" si="3"/>
        <v/>
      </c>
      <c r="D42" s="8" t="str">
        <f t="shared" si="3"/>
        <v/>
      </c>
    </row>
    <row r="43" spans="1:4">
      <c r="A43" s="6" t="str">
        <f t="shared" si="0"/>
        <v/>
      </c>
      <c r="B43" s="8" t="str">
        <f t="shared" si="3"/>
        <v/>
      </c>
      <c r="C43" s="8" t="str">
        <f t="shared" si="3"/>
        <v/>
      </c>
      <c r="D43" s="8" t="str">
        <f t="shared" si="3"/>
        <v/>
      </c>
    </row>
    <row r="44" spans="1:4">
      <c r="A44" s="6" t="str">
        <f t="shared" si="0"/>
        <v/>
      </c>
      <c r="B44" s="8" t="str">
        <f t="shared" si="3"/>
        <v/>
      </c>
      <c r="C44" s="8" t="str">
        <f t="shared" si="3"/>
        <v/>
      </c>
      <c r="D44" s="8" t="str">
        <f t="shared" si="3"/>
        <v/>
      </c>
    </row>
    <row r="45" spans="1:4">
      <c r="A45" s="6" t="str">
        <f t="shared" si="0"/>
        <v/>
      </c>
      <c r="B45" s="8" t="str">
        <f t="shared" si="3"/>
        <v/>
      </c>
      <c r="C45" s="8" t="str">
        <f t="shared" si="3"/>
        <v/>
      </c>
      <c r="D45" s="8" t="str">
        <f t="shared" si="3"/>
        <v/>
      </c>
    </row>
    <row r="46" spans="1:4">
      <c r="A46" s="6" t="str">
        <f t="shared" si="0"/>
        <v/>
      </c>
      <c r="B46" s="8" t="str">
        <f t="shared" si="3"/>
        <v/>
      </c>
      <c r="C46" s="8" t="str">
        <f t="shared" si="3"/>
        <v/>
      </c>
      <c r="D46" s="8" t="str">
        <f t="shared" si="3"/>
        <v/>
      </c>
    </row>
    <row r="47" spans="1:4">
      <c r="A47" s="6" t="str">
        <f t="shared" si="0"/>
        <v/>
      </c>
      <c r="B47" s="8" t="str">
        <f t="shared" si="3"/>
        <v/>
      </c>
      <c r="C47" s="8" t="str">
        <f t="shared" si="3"/>
        <v/>
      </c>
      <c r="D47" s="8" t="str">
        <f t="shared" si="3"/>
        <v/>
      </c>
    </row>
    <row r="48" spans="1:4">
      <c r="A48" s="6" t="str">
        <f t="shared" si="0"/>
        <v/>
      </c>
      <c r="B48" s="8" t="str">
        <f t="shared" si="3"/>
        <v/>
      </c>
      <c r="C48" s="8" t="str">
        <f t="shared" si="3"/>
        <v/>
      </c>
      <c r="D48" s="8" t="str">
        <f t="shared" si="3"/>
        <v/>
      </c>
    </row>
    <row r="49" spans="1:4">
      <c r="A49" s="6" t="str">
        <f t="shared" ref="A49:A80" si="4">IF(OR(A48="",A48&gt;=MAX($B$5,$C$5,$D$5)),"",A48+1)</f>
        <v/>
      </c>
      <c r="B49" s="8" t="str">
        <f t="shared" si="3"/>
        <v/>
      </c>
      <c r="C49" s="8" t="str">
        <f t="shared" si="3"/>
        <v/>
      </c>
      <c r="D49" s="8" t="str">
        <f t="shared" si="3"/>
        <v/>
      </c>
    </row>
    <row r="50" spans="1:4">
      <c r="A50" s="6" t="str">
        <f t="shared" si="4"/>
        <v/>
      </c>
      <c r="B50" s="8" t="str">
        <f t="shared" si="3"/>
        <v/>
      </c>
      <c r="C50" s="8" t="str">
        <f t="shared" si="3"/>
        <v/>
      </c>
      <c r="D50" s="8" t="str">
        <f t="shared" si="3"/>
        <v/>
      </c>
    </row>
    <row r="51" spans="1:4">
      <c r="A51" s="6" t="str">
        <f t="shared" si="4"/>
        <v/>
      </c>
      <c r="B51" s="8" t="str">
        <f t="shared" si="3"/>
        <v/>
      </c>
      <c r="C51" s="8" t="str">
        <f t="shared" si="3"/>
        <v/>
      </c>
      <c r="D51" s="8" t="str">
        <f t="shared" si="3"/>
        <v/>
      </c>
    </row>
    <row r="52" spans="1:4">
      <c r="A52" s="6" t="str">
        <f t="shared" si="4"/>
        <v/>
      </c>
      <c r="B52" s="8" t="str">
        <f t="shared" si="3"/>
        <v/>
      </c>
      <c r="C52" s="8" t="str">
        <f t="shared" si="3"/>
        <v/>
      </c>
      <c r="D52" s="8" t="str">
        <f t="shared" si="3"/>
        <v/>
      </c>
    </row>
    <row r="53" spans="1:4">
      <c r="A53" s="6" t="str">
        <f t="shared" si="4"/>
        <v/>
      </c>
      <c r="B53" s="8" t="str">
        <f t="shared" si="3"/>
        <v/>
      </c>
      <c r="C53" s="8" t="str">
        <f t="shared" si="3"/>
        <v/>
      </c>
      <c r="D53" s="8" t="str">
        <f t="shared" si="3"/>
        <v/>
      </c>
    </row>
    <row r="54" spans="1:4">
      <c r="A54" s="6" t="str">
        <f t="shared" si="4"/>
        <v/>
      </c>
      <c r="B54" s="8" t="str">
        <f t="shared" si="3"/>
        <v/>
      </c>
      <c r="C54" s="8" t="str">
        <f t="shared" si="3"/>
        <v/>
      </c>
      <c r="D54" s="8" t="str">
        <f t="shared" si="3"/>
        <v/>
      </c>
    </row>
    <row r="55" spans="1:4">
      <c r="A55" s="6" t="str">
        <f t="shared" si="4"/>
        <v/>
      </c>
      <c r="B55" s="8" t="str">
        <f t="shared" si="3"/>
        <v/>
      </c>
      <c r="C55" s="8" t="str">
        <f t="shared" si="3"/>
        <v/>
      </c>
      <c r="D55" s="8" t="str">
        <f t="shared" si="3"/>
        <v/>
      </c>
    </row>
    <row r="56" spans="1:4">
      <c r="A56" s="6" t="str">
        <f t="shared" si="4"/>
        <v/>
      </c>
      <c r="B56" s="8" t="str">
        <f t="shared" si="3"/>
        <v/>
      </c>
      <c r="C56" s="8" t="str">
        <f t="shared" si="3"/>
        <v/>
      </c>
      <c r="D56" s="8" t="str">
        <f t="shared" si="3"/>
        <v/>
      </c>
    </row>
    <row r="57" spans="1:4">
      <c r="A57" s="6" t="str">
        <f t="shared" si="4"/>
        <v/>
      </c>
      <c r="B57" s="8" t="str">
        <f t="shared" si="3"/>
        <v/>
      </c>
      <c r="C57" s="8" t="str">
        <f t="shared" si="3"/>
        <v/>
      </c>
      <c r="D57" s="8" t="str">
        <f t="shared" si="3"/>
        <v/>
      </c>
    </row>
    <row r="58" spans="1:4">
      <c r="A58" s="6" t="str">
        <f t="shared" si="4"/>
        <v/>
      </c>
      <c r="B58" s="8" t="str">
        <f t="shared" si="3"/>
        <v/>
      </c>
      <c r="C58" s="8" t="str">
        <f t="shared" si="3"/>
        <v/>
      </c>
      <c r="D58" s="8" t="str">
        <f t="shared" si="3"/>
        <v/>
      </c>
    </row>
    <row r="59" spans="1:4">
      <c r="A59" s="6" t="str">
        <f t="shared" si="4"/>
        <v/>
      </c>
      <c r="B59" s="8" t="str">
        <f t="shared" si="3"/>
        <v/>
      </c>
      <c r="C59" s="8" t="str">
        <f t="shared" si="3"/>
        <v/>
      </c>
      <c r="D59" s="8" t="str">
        <f t="shared" si="3"/>
        <v/>
      </c>
    </row>
    <row r="60" spans="1:4">
      <c r="A60" s="6" t="str">
        <f t="shared" si="4"/>
        <v/>
      </c>
      <c r="B60" s="8" t="str">
        <f t="shared" si="3"/>
        <v/>
      </c>
      <c r="C60" s="8" t="str">
        <f t="shared" si="3"/>
        <v/>
      </c>
      <c r="D60" s="8" t="str">
        <f t="shared" si="3"/>
        <v/>
      </c>
    </row>
    <row r="61" spans="1:4">
      <c r="A61" s="6" t="str">
        <f t="shared" si="4"/>
        <v/>
      </c>
      <c r="B61" s="8" t="str">
        <f t="shared" si="3"/>
        <v/>
      </c>
      <c r="C61" s="8" t="str">
        <f t="shared" si="3"/>
        <v/>
      </c>
      <c r="D61" s="8" t="str">
        <f t="shared" si="3"/>
        <v/>
      </c>
    </row>
    <row r="62" spans="1:4">
      <c r="A62" s="6" t="str">
        <f t="shared" si="4"/>
        <v/>
      </c>
      <c r="B62" s="8" t="str">
        <f t="shared" ref="B62:D81" si="5">IF(A62="","",IF($A62&lt;B$5,100*B$4*(1-B$7),IF($A62=B$5,B$6+100*B$4-IF(B$8="ja",(B$6-B$3+100*B$4)*B$7,100*B$4*B$7),0)))</f>
        <v/>
      </c>
      <c r="C62" s="8" t="str">
        <f t="shared" si="5"/>
        <v/>
      </c>
      <c r="D62" s="8" t="str">
        <f t="shared" si="5"/>
        <v/>
      </c>
    </row>
    <row r="63" spans="1:4">
      <c r="A63" s="6" t="str">
        <f t="shared" si="4"/>
        <v/>
      </c>
      <c r="B63" s="8" t="str">
        <f t="shared" si="5"/>
        <v/>
      </c>
      <c r="C63" s="8" t="str">
        <f t="shared" si="5"/>
        <v/>
      </c>
      <c r="D63" s="8" t="str">
        <f t="shared" si="5"/>
        <v/>
      </c>
    </row>
    <row r="64" spans="1:4">
      <c r="A64" s="6" t="str">
        <f t="shared" si="4"/>
        <v/>
      </c>
      <c r="B64" s="8" t="str">
        <f t="shared" si="5"/>
        <v/>
      </c>
      <c r="C64" s="8" t="str">
        <f t="shared" si="5"/>
        <v/>
      </c>
      <c r="D64" s="8" t="str">
        <f t="shared" si="5"/>
        <v/>
      </c>
    </row>
    <row r="65" spans="1:4">
      <c r="A65" s="6" t="str">
        <f t="shared" si="4"/>
        <v/>
      </c>
      <c r="B65" s="8" t="str">
        <f t="shared" si="5"/>
        <v/>
      </c>
      <c r="C65" s="8" t="str">
        <f t="shared" si="5"/>
        <v/>
      </c>
      <c r="D65" s="8" t="str">
        <f t="shared" si="5"/>
        <v/>
      </c>
    </row>
    <row r="66" spans="1:4">
      <c r="A66" s="6" t="str">
        <f t="shared" si="4"/>
        <v/>
      </c>
      <c r="B66" s="8" t="str">
        <f t="shared" si="5"/>
        <v/>
      </c>
      <c r="C66" s="8" t="str">
        <f t="shared" si="5"/>
        <v/>
      </c>
      <c r="D66" s="8" t="str">
        <f t="shared" si="5"/>
        <v/>
      </c>
    </row>
    <row r="67" spans="1:4">
      <c r="A67" s="6" t="str">
        <f t="shared" si="4"/>
        <v/>
      </c>
      <c r="B67" s="8" t="str">
        <f t="shared" si="5"/>
        <v/>
      </c>
      <c r="C67" s="8" t="str">
        <f t="shared" si="5"/>
        <v/>
      </c>
      <c r="D67" s="8" t="str">
        <f t="shared" si="5"/>
        <v/>
      </c>
    </row>
    <row r="68" spans="1:4">
      <c r="A68" s="6" t="str">
        <f t="shared" si="4"/>
        <v/>
      </c>
      <c r="B68" s="8" t="str">
        <f t="shared" si="5"/>
        <v/>
      </c>
      <c r="C68" s="8" t="str">
        <f t="shared" si="5"/>
        <v/>
      </c>
      <c r="D68" s="8" t="str">
        <f t="shared" si="5"/>
        <v/>
      </c>
    </row>
    <row r="69" spans="1:4">
      <c r="A69" s="6" t="str">
        <f t="shared" si="4"/>
        <v/>
      </c>
      <c r="B69" s="8" t="str">
        <f t="shared" si="5"/>
        <v/>
      </c>
      <c r="C69" s="8" t="str">
        <f t="shared" si="5"/>
        <v/>
      </c>
      <c r="D69" s="8" t="str">
        <f t="shared" si="5"/>
        <v/>
      </c>
    </row>
    <row r="70" spans="1:4">
      <c r="A70" s="6" t="str">
        <f t="shared" si="4"/>
        <v/>
      </c>
      <c r="B70" s="8" t="str">
        <f t="shared" si="5"/>
        <v/>
      </c>
      <c r="C70" s="8" t="str">
        <f t="shared" si="5"/>
        <v/>
      </c>
      <c r="D70" s="8" t="str">
        <f t="shared" si="5"/>
        <v/>
      </c>
    </row>
    <row r="71" spans="1:4">
      <c r="A71" s="6" t="str">
        <f t="shared" si="4"/>
        <v/>
      </c>
      <c r="B71" s="8" t="str">
        <f t="shared" si="5"/>
        <v/>
      </c>
      <c r="C71" s="8" t="str">
        <f t="shared" si="5"/>
        <v/>
      </c>
      <c r="D71" s="8" t="str">
        <f t="shared" si="5"/>
        <v/>
      </c>
    </row>
    <row r="72" spans="1:4">
      <c r="A72" s="6" t="str">
        <f t="shared" si="4"/>
        <v/>
      </c>
      <c r="B72" s="8" t="str">
        <f t="shared" si="5"/>
        <v/>
      </c>
      <c r="C72" s="8" t="str">
        <f t="shared" si="5"/>
        <v/>
      </c>
      <c r="D72" s="8" t="str">
        <f t="shared" si="5"/>
        <v/>
      </c>
    </row>
    <row r="73" spans="1:4">
      <c r="A73" s="6" t="str">
        <f t="shared" si="4"/>
        <v/>
      </c>
      <c r="B73" s="8" t="str">
        <f t="shared" si="5"/>
        <v/>
      </c>
      <c r="C73" s="8" t="str">
        <f t="shared" si="5"/>
        <v/>
      </c>
      <c r="D73" s="8" t="str">
        <f t="shared" si="5"/>
        <v/>
      </c>
    </row>
    <row r="74" spans="1:4">
      <c r="A74" s="6" t="str">
        <f t="shared" si="4"/>
        <v/>
      </c>
      <c r="B74" s="8" t="str">
        <f t="shared" si="5"/>
        <v/>
      </c>
      <c r="C74" s="8" t="str">
        <f t="shared" si="5"/>
        <v/>
      </c>
      <c r="D74" s="8" t="str">
        <f t="shared" si="5"/>
        <v/>
      </c>
    </row>
    <row r="75" spans="1:4">
      <c r="A75" s="6" t="str">
        <f t="shared" si="4"/>
        <v/>
      </c>
      <c r="B75" s="8" t="str">
        <f t="shared" si="5"/>
        <v/>
      </c>
      <c r="C75" s="8" t="str">
        <f t="shared" si="5"/>
        <v/>
      </c>
      <c r="D75" s="8" t="str">
        <f t="shared" si="5"/>
        <v/>
      </c>
    </row>
    <row r="76" spans="1:4">
      <c r="A76" s="6" t="str">
        <f t="shared" si="4"/>
        <v/>
      </c>
      <c r="B76" s="8" t="str">
        <f t="shared" si="5"/>
        <v/>
      </c>
      <c r="C76" s="8" t="str">
        <f t="shared" si="5"/>
        <v/>
      </c>
      <c r="D76" s="8" t="str">
        <f t="shared" si="5"/>
        <v/>
      </c>
    </row>
    <row r="77" spans="1:4">
      <c r="A77" s="6" t="str">
        <f t="shared" si="4"/>
        <v/>
      </c>
      <c r="B77" s="8" t="str">
        <f t="shared" si="5"/>
        <v/>
      </c>
      <c r="C77" s="8" t="str">
        <f t="shared" si="5"/>
        <v/>
      </c>
      <c r="D77" s="8" t="str">
        <f t="shared" si="5"/>
        <v/>
      </c>
    </row>
    <row r="78" spans="1:4">
      <c r="A78" s="6" t="str">
        <f t="shared" si="4"/>
        <v/>
      </c>
      <c r="B78" s="8" t="str">
        <f t="shared" si="5"/>
        <v/>
      </c>
      <c r="C78" s="8" t="str">
        <f t="shared" si="5"/>
        <v/>
      </c>
      <c r="D78" s="8" t="str">
        <f t="shared" si="5"/>
        <v/>
      </c>
    </row>
    <row r="79" spans="1:4">
      <c r="A79" s="6" t="str">
        <f t="shared" si="4"/>
        <v/>
      </c>
      <c r="B79" s="8" t="str">
        <f t="shared" si="5"/>
        <v/>
      </c>
      <c r="C79" s="8" t="str">
        <f t="shared" si="5"/>
        <v/>
      </c>
      <c r="D79" s="8" t="str">
        <f t="shared" si="5"/>
        <v/>
      </c>
    </row>
    <row r="80" spans="1:4">
      <c r="A80" s="6" t="str">
        <f t="shared" si="4"/>
        <v/>
      </c>
      <c r="B80" s="8" t="str">
        <f t="shared" si="5"/>
        <v/>
      </c>
      <c r="C80" s="8" t="str">
        <f t="shared" si="5"/>
        <v/>
      </c>
      <c r="D80" s="8" t="str">
        <f t="shared" si="5"/>
        <v/>
      </c>
    </row>
    <row r="81" spans="1:4">
      <c r="A81" s="6" t="str">
        <f t="shared" ref="A81:A100" si="6">IF(OR(A80="",A80&gt;=MAX($B$5,$C$5,$D$5)),"",A80+1)</f>
        <v/>
      </c>
      <c r="B81" s="8" t="str">
        <f t="shared" si="5"/>
        <v/>
      </c>
      <c r="C81" s="8" t="str">
        <f t="shared" si="5"/>
        <v/>
      </c>
      <c r="D81" s="8" t="str">
        <f t="shared" si="5"/>
        <v/>
      </c>
    </row>
    <row r="82" spans="1:4">
      <c r="A82" s="6" t="str">
        <f t="shared" si="6"/>
        <v/>
      </c>
      <c r="B82" s="8" t="str">
        <f t="shared" ref="B82:D101" si="7">IF(A82="","",IF($A82&lt;B$5,100*B$4*(1-B$7),IF($A82=B$5,B$6+100*B$4-IF(B$8="ja",(B$6-B$3+100*B$4)*B$7,100*B$4*B$7),0)))</f>
        <v/>
      </c>
      <c r="C82" s="8" t="str">
        <f t="shared" si="7"/>
        <v/>
      </c>
      <c r="D82" s="8" t="str">
        <f t="shared" si="7"/>
        <v/>
      </c>
    </row>
    <row r="83" spans="1:4">
      <c r="A83" s="6" t="str">
        <f t="shared" si="6"/>
        <v/>
      </c>
      <c r="B83" s="8" t="str">
        <f t="shared" si="7"/>
        <v/>
      </c>
      <c r="C83" s="8" t="str">
        <f t="shared" si="7"/>
        <v/>
      </c>
      <c r="D83" s="8" t="str">
        <f t="shared" si="7"/>
        <v/>
      </c>
    </row>
    <row r="84" spans="1:4">
      <c r="A84" s="6" t="str">
        <f t="shared" si="6"/>
        <v/>
      </c>
      <c r="B84" s="8" t="str">
        <f t="shared" si="7"/>
        <v/>
      </c>
      <c r="C84" s="8" t="str">
        <f t="shared" si="7"/>
        <v/>
      </c>
      <c r="D84" s="8" t="str">
        <f t="shared" si="7"/>
        <v/>
      </c>
    </row>
    <row r="85" spans="1:4">
      <c r="A85" s="6" t="str">
        <f t="shared" si="6"/>
        <v/>
      </c>
      <c r="B85" s="8" t="str">
        <f t="shared" si="7"/>
        <v/>
      </c>
      <c r="C85" s="8" t="str">
        <f t="shared" si="7"/>
        <v/>
      </c>
      <c r="D85" s="8" t="str">
        <f t="shared" si="7"/>
        <v/>
      </c>
    </row>
    <row r="86" spans="1:4">
      <c r="A86" s="6" t="str">
        <f t="shared" si="6"/>
        <v/>
      </c>
      <c r="B86" s="8" t="str">
        <f t="shared" si="7"/>
        <v/>
      </c>
      <c r="C86" s="8" t="str">
        <f t="shared" si="7"/>
        <v/>
      </c>
      <c r="D86" s="8" t="str">
        <f t="shared" si="7"/>
        <v/>
      </c>
    </row>
    <row r="87" spans="1:4">
      <c r="A87" s="6" t="str">
        <f t="shared" si="6"/>
        <v/>
      </c>
      <c r="B87" s="8" t="str">
        <f t="shared" si="7"/>
        <v/>
      </c>
      <c r="C87" s="8" t="str">
        <f t="shared" si="7"/>
        <v/>
      </c>
      <c r="D87" s="8" t="str">
        <f t="shared" si="7"/>
        <v/>
      </c>
    </row>
    <row r="88" spans="1:4">
      <c r="A88" s="6" t="str">
        <f t="shared" si="6"/>
        <v/>
      </c>
      <c r="B88" s="8" t="str">
        <f t="shared" si="7"/>
        <v/>
      </c>
      <c r="C88" s="8" t="str">
        <f t="shared" si="7"/>
        <v/>
      </c>
      <c r="D88" s="8" t="str">
        <f t="shared" si="7"/>
        <v/>
      </c>
    </row>
    <row r="89" spans="1:4">
      <c r="A89" s="6" t="str">
        <f t="shared" si="6"/>
        <v/>
      </c>
      <c r="B89" s="8" t="str">
        <f t="shared" si="7"/>
        <v/>
      </c>
      <c r="C89" s="8" t="str">
        <f t="shared" si="7"/>
        <v/>
      </c>
      <c r="D89" s="8" t="str">
        <f t="shared" si="7"/>
        <v/>
      </c>
    </row>
    <row r="90" spans="1:4">
      <c r="A90" s="6" t="str">
        <f t="shared" si="6"/>
        <v/>
      </c>
      <c r="B90" s="8" t="str">
        <f t="shared" si="7"/>
        <v/>
      </c>
      <c r="C90" s="8" t="str">
        <f t="shared" si="7"/>
        <v/>
      </c>
      <c r="D90" s="8" t="str">
        <f t="shared" si="7"/>
        <v/>
      </c>
    </row>
    <row r="91" spans="1:4">
      <c r="A91" s="6" t="str">
        <f t="shared" si="6"/>
        <v/>
      </c>
      <c r="B91" s="8" t="str">
        <f t="shared" si="7"/>
        <v/>
      </c>
      <c r="C91" s="8" t="str">
        <f t="shared" si="7"/>
        <v/>
      </c>
      <c r="D91" s="8" t="str">
        <f t="shared" si="7"/>
        <v/>
      </c>
    </row>
    <row r="92" spans="1:4">
      <c r="A92" s="6" t="str">
        <f t="shared" si="6"/>
        <v/>
      </c>
      <c r="B92" s="8" t="str">
        <f t="shared" si="7"/>
        <v/>
      </c>
      <c r="C92" s="8" t="str">
        <f t="shared" si="7"/>
        <v/>
      </c>
      <c r="D92" s="8" t="str">
        <f t="shared" si="7"/>
        <v/>
      </c>
    </row>
    <row r="93" spans="1:4">
      <c r="A93" s="6" t="str">
        <f t="shared" si="6"/>
        <v/>
      </c>
      <c r="B93" s="8" t="str">
        <f t="shared" si="7"/>
        <v/>
      </c>
      <c r="C93" s="8" t="str">
        <f t="shared" si="7"/>
        <v/>
      </c>
      <c r="D93" s="8" t="str">
        <f t="shared" si="7"/>
        <v/>
      </c>
    </row>
    <row r="94" spans="1:4">
      <c r="A94" s="6" t="str">
        <f t="shared" si="6"/>
        <v/>
      </c>
      <c r="B94" s="8" t="str">
        <f t="shared" si="7"/>
        <v/>
      </c>
      <c r="C94" s="8" t="str">
        <f t="shared" si="7"/>
        <v/>
      </c>
      <c r="D94" s="8" t="str">
        <f t="shared" si="7"/>
        <v/>
      </c>
    </row>
    <row r="95" spans="1:4">
      <c r="A95" s="6" t="str">
        <f t="shared" si="6"/>
        <v/>
      </c>
      <c r="B95" s="8" t="str">
        <f t="shared" si="7"/>
        <v/>
      </c>
      <c r="C95" s="8" t="str">
        <f t="shared" si="7"/>
        <v/>
      </c>
      <c r="D95" s="8" t="str">
        <f t="shared" si="7"/>
        <v/>
      </c>
    </row>
    <row r="96" spans="1:4">
      <c r="A96" s="6" t="str">
        <f t="shared" si="6"/>
        <v/>
      </c>
      <c r="B96" s="8" t="str">
        <f t="shared" si="7"/>
        <v/>
      </c>
      <c r="C96" s="8" t="str">
        <f t="shared" si="7"/>
        <v/>
      </c>
      <c r="D96" s="8" t="str">
        <f t="shared" si="7"/>
        <v/>
      </c>
    </row>
    <row r="97" spans="1:4">
      <c r="A97" s="6" t="str">
        <f t="shared" si="6"/>
        <v/>
      </c>
      <c r="B97" s="8" t="str">
        <f t="shared" si="7"/>
        <v/>
      </c>
      <c r="C97" s="8" t="str">
        <f t="shared" si="7"/>
        <v/>
      </c>
      <c r="D97" s="8" t="str">
        <f t="shared" si="7"/>
        <v/>
      </c>
    </row>
    <row r="98" spans="1:4">
      <c r="A98" s="6" t="str">
        <f t="shared" si="6"/>
        <v/>
      </c>
      <c r="B98" s="8" t="str">
        <f t="shared" si="7"/>
        <v/>
      </c>
      <c r="C98" s="8" t="str">
        <f t="shared" si="7"/>
        <v/>
      </c>
      <c r="D98" s="8" t="str">
        <f t="shared" si="7"/>
        <v/>
      </c>
    </row>
    <row r="99" spans="1:4">
      <c r="A99" s="6" t="str">
        <f t="shared" si="6"/>
        <v/>
      </c>
      <c r="B99" s="8" t="str">
        <f t="shared" si="7"/>
        <v/>
      </c>
      <c r="C99" s="8" t="str">
        <f t="shared" si="7"/>
        <v/>
      </c>
      <c r="D99" s="8" t="str">
        <f t="shared" si="7"/>
        <v/>
      </c>
    </row>
    <row r="100" spans="1:4">
      <c r="A100" s="6" t="str">
        <f t="shared" si="6"/>
        <v/>
      </c>
      <c r="B100" s="8" t="str">
        <f t="shared" si="7"/>
        <v/>
      </c>
      <c r="C100" s="8" t="str">
        <f t="shared" si="7"/>
        <v/>
      </c>
      <c r="D100" s="8" t="str">
        <f t="shared" si="7"/>
        <v/>
      </c>
    </row>
    <row r="101" spans="1:4">
      <c r="B101" s="8" t="str">
        <f t="shared" si="7"/>
        <v/>
      </c>
      <c r="C101" s="8" t="str">
        <f t="shared" si="7"/>
        <v/>
      </c>
      <c r="D101" s="8" t="str">
        <f t="shared" si="7"/>
        <v/>
      </c>
    </row>
    <row r="102" spans="1:4">
      <c r="B102" s="8"/>
      <c r="C102" s="8"/>
      <c r="D102" s="8"/>
    </row>
    <row r="103" spans="1:4">
      <c r="B103" s="8"/>
      <c r="C103" s="8"/>
      <c r="D103" s="8"/>
    </row>
    <row r="104" spans="1:4">
      <c r="B104" s="8"/>
      <c r="C104" s="8"/>
      <c r="D104" s="8"/>
    </row>
    <row r="105" spans="1:4">
      <c r="B105" s="8"/>
      <c r="C105" s="8"/>
      <c r="D105" s="8"/>
    </row>
    <row r="106" spans="1:4">
      <c r="B106" s="8"/>
      <c r="C106" s="8"/>
      <c r="D106" s="8"/>
    </row>
    <row r="107" spans="1:4">
      <c r="B107" s="8"/>
      <c r="C107" s="8"/>
      <c r="D107" s="8"/>
    </row>
    <row r="108" spans="1:4">
      <c r="B108" s="8"/>
      <c r="C108" s="8"/>
      <c r="D108" s="8"/>
    </row>
    <row r="109" spans="1:4">
      <c r="B109" s="8"/>
      <c r="C109" s="8"/>
      <c r="D109" s="8"/>
    </row>
    <row r="110" spans="1:4">
      <c r="B110" s="8"/>
      <c r="C110" s="8"/>
      <c r="D110" s="8"/>
    </row>
    <row r="111" spans="1:4">
      <c r="B111" s="8"/>
      <c r="C111" s="8"/>
      <c r="D111" s="8"/>
    </row>
    <row r="112" spans="1:4">
      <c r="B112" s="8"/>
      <c r="C112" s="8"/>
      <c r="D112" s="8"/>
    </row>
    <row r="113" spans="2:4">
      <c r="B113" s="8"/>
      <c r="C113" s="8"/>
      <c r="D113" s="8"/>
    </row>
    <row r="114" spans="2:4">
      <c r="B114" s="8"/>
      <c r="C114" s="8"/>
      <c r="D114" s="8"/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180" r:id="rId1"/>
  <headerFooter alignWithMargins="0">
    <oddHeader>&amp;C&amp;F             &amp;A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D17" sqref="D17"/>
    </sheetView>
  </sheetViews>
  <sheetFormatPr baseColWidth="10" defaultRowHeight="12.75"/>
  <sheetData>
    <row r="1" spans="1:3">
      <c r="A1" s="6" t="s">
        <v>323</v>
      </c>
      <c r="B1" s="6"/>
      <c r="C1" s="6"/>
    </row>
    <row r="2" spans="1:3">
      <c r="A2" s="6"/>
      <c r="B2" s="6"/>
      <c r="C2" s="6"/>
    </row>
    <row r="3" spans="1:3">
      <c r="A3" s="6"/>
      <c r="B3" s="6"/>
      <c r="C3" s="6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workbookViewId="0">
      <selection activeCell="E5" sqref="E5"/>
    </sheetView>
  </sheetViews>
  <sheetFormatPr baseColWidth="10" defaultRowHeight="12.75"/>
  <cols>
    <col min="1" max="6" width="11.42578125" style="28"/>
  </cols>
  <sheetData>
    <row r="1" spans="1:7">
      <c r="A1" s="14" t="s">
        <v>252</v>
      </c>
      <c r="B1" s="6"/>
      <c r="C1" s="6"/>
      <c r="D1" s="6"/>
      <c r="E1" s="6"/>
      <c r="F1" s="6"/>
      <c r="G1" s="6"/>
    </row>
    <row r="2" spans="1:7">
      <c r="A2" s="6"/>
      <c r="B2" s="6"/>
      <c r="C2" s="6"/>
      <c r="D2" s="6"/>
      <c r="E2" s="6"/>
      <c r="F2" s="6"/>
      <c r="G2" s="6"/>
    </row>
    <row r="3" spans="1:7">
      <c r="A3" s="14" t="s">
        <v>365</v>
      </c>
      <c r="B3" s="6"/>
      <c r="C3" s="6"/>
      <c r="D3" s="6"/>
      <c r="E3" s="6"/>
      <c r="F3" s="6"/>
      <c r="G3" s="6"/>
    </row>
    <row r="4" spans="1:7" ht="15.75">
      <c r="A4" s="44" t="s">
        <v>116</v>
      </c>
      <c r="B4" s="44"/>
      <c r="C4" s="44"/>
      <c r="D4" s="44"/>
      <c r="E4" s="6"/>
      <c r="F4" s="6"/>
      <c r="G4" s="6"/>
    </row>
    <row r="5" spans="1:7">
      <c r="A5" s="6"/>
      <c r="B5" s="6" t="s">
        <v>88</v>
      </c>
      <c r="C5" s="6"/>
      <c r="D5" s="6"/>
      <c r="E5" s="50">
        <v>200000</v>
      </c>
      <c r="F5" s="6"/>
      <c r="G5" s="6"/>
    </row>
    <row r="6" spans="1:7">
      <c r="A6" s="6"/>
      <c r="B6" s="6" t="s">
        <v>117</v>
      </c>
      <c r="C6" s="6"/>
      <c r="D6" s="6"/>
      <c r="E6" s="12">
        <v>0.08</v>
      </c>
      <c r="F6" s="6"/>
      <c r="G6" s="6"/>
    </row>
    <row r="7" spans="1:7">
      <c r="A7" s="6"/>
      <c r="B7" s="6" t="s">
        <v>111</v>
      </c>
      <c r="C7" s="6"/>
      <c r="D7" s="6"/>
      <c r="E7" s="12">
        <v>0.1</v>
      </c>
      <c r="F7" s="6"/>
      <c r="G7" s="6"/>
    </row>
    <row r="8" spans="1:7">
      <c r="A8" s="6"/>
      <c r="B8" s="6" t="s">
        <v>119</v>
      </c>
      <c r="C8" s="6"/>
      <c r="D8" s="6"/>
      <c r="E8" s="51">
        <v>1</v>
      </c>
      <c r="F8" s="6"/>
      <c r="G8" s="6"/>
    </row>
    <row r="9" spans="1:7">
      <c r="A9" s="6"/>
      <c r="B9" s="6" t="s">
        <v>28</v>
      </c>
      <c r="C9" s="6"/>
      <c r="D9" s="6"/>
      <c r="E9" s="12">
        <v>0</v>
      </c>
      <c r="F9" s="6"/>
      <c r="G9" s="6"/>
    </row>
    <row r="10" spans="1:7">
      <c r="A10" s="6" t="s">
        <v>128</v>
      </c>
      <c r="B10" s="6"/>
      <c r="C10" s="53">
        <v>10</v>
      </c>
      <c r="D10" s="6" t="s">
        <v>129</v>
      </c>
      <c r="E10" s="8"/>
      <c r="F10" s="6"/>
      <c r="G10" s="6"/>
    </row>
    <row r="11" spans="1:7">
      <c r="A11" s="6"/>
      <c r="B11" s="6"/>
      <c r="C11" s="6"/>
      <c r="D11" s="6"/>
      <c r="E11" s="6"/>
      <c r="F11" s="6"/>
      <c r="G11" s="6"/>
    </row>
  </sheetData>
  <phoneticPr fontId="0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workbookViewId="0">
      <selection activeCell="E2" sqref="E2"/>
    </sheetView>
  </sheetViews>
  <sheetFormatPr baseColWidth="10" defaultColWidth="9.140625" defaultRowHeight="12.75"/>
  <cols>
    <col min="1" max="1" width="7.140625" style="6" customWidth="1"/>
    <col min="2" max="2" width="6.5703125" style="6" customWidth="1"/>
    <col min="3" max="3" width="10.42578125" style="6" customWidth="1"/>
    <col min="4" max="4" width="9.140625" style="6" customWidth="1"/>
    <col min="5" max="5" width="11" style="6" customWidth="1"/>
    <col min="6" max="6" width="10.5703125" style="6" customWidth="1"/>
    <col min="7" max="8" width="9.140625" style="6" customWidth="1"/>
  </cols>
  <sheetData>
    <row r="1" spans="1:8" ht="15.75">
      <c r="A1" s="44" t="s">
        <v>110</v>
      </c>
      <c r="B1" s="44"/>
      <c r="C1" s="44"/>
      <c r="D1" s="44"/>
    </row>
    <row r="2" spans="1:8" ht="15" customHeight="1">
      <c r="B2" s="6" t="s">
        <v>2</v>
      </c>
      <c r="E2" s="28">
        <v>1999</v>
      </c>
    </row>
    <row r="3" spans="1:8">
      <c r="B3" s="6" t="s">
        <v>88</v>
      </c>
      <c r="E3" s="50">
        <v>200000</v>
      </c>
    </row>
    <row r="4" spans="1:8">
      <c r="B4" s="6" t="s">
        <v>51</v>
      </c>
      <c r="E4" s="29">
        <v>0.11</v>
      </c>
    </row>
    <row r="5" spans="1:8">
      <c r="B5" s="6" t="s">
        <v>24</v>
      </c>
      <c r="E5" s="51">
        <v>19</v>
      </c>
    </row>
    <row r="6" spans="1:8">
      <c r="B6" s="6" t="s">
        <v>253</v>
      </c>
      <c r="E6" s="51">
        <v>3</v>
      </c>
    </row>
    <row r="7" spans="1:8">
      <c r="D7" s="48"/>
    </row>
    <row r="8" spans="1:8">
      <c r="A8" s="14" t="s">
        <v>41</v>
      </c>
      <c r="D8" s="9" t="s">
        <v>254</v>
      </c>
      <c r="E8" s="45">
        <f>$E$3*$E$4</f>
        <v>22000</v>
      </c>
      <c r="H8" s="6" t="s">
        <v>255</v>
      </c>
    </row>
    <row r="9" spans="1:8">
      <c r="A9" s="31"/>
      <c r="B9" s="31"/>
      <c r="C9" s="31"/>
      <c r="D9" s="30" t="s">
        <v>256</v>
      </c>
      <c r="E9" s="104">
        <f>$E$3/(1-(1+$E$4)^(-$E$5+$E$6))*$E$4</f>
        <v>27103.349399314433</v>
      </c>
      <c r="F9" s="31"/>
      <c r="H9" s="105">
        <f>E3*E4/12/(1-(1+E4/12)^(-(E5-E6)*12))</f>
        <v>2218.0007987392664</v>
      </c>
    </row>
    <row r="10" spans="1:8">
      <c r="C10" s="9" t="s">
        <v>91</v>
      </c>
    </row>
    <row r="11" spans="1:8">
      <c r="A11" s="31"/>
      <c r="B11" s="30" t="s">
        <v>2</v>
      </c>
      <c r="C11" s="65" t="s">
        <v>92</v>
      </c>
      <c r="D11" s="30" t="s">
        <v>4</v>
      </c>
      <c r="E11" s="30" t="s">
        <v>5</v>
      </c>
      <c r="F11" s="30" t="s">
        <v>33</v>
      </c>
      <c r="H11" s="105"/>
    </row>
    <row r="12" spans="1:8">
      <c r="A12" s="6">
        <v>1</v>
      </c>
      <c r="B12" s="6">
        <f>E2</f>
        <v>1999</v>
      </c>
      <c r="C12" s="8">
        <f>E3</f>
        <v>200000</v>
      </c>
      <c r="D12" s="8">
        <f t="shared" ref="D12:D43" si="0">IF(C12="","",C12*$E$4)</f>
        <v>22000</v>
      </c>
      <c r="E12" s="8">
        <f t="shared" ref="E12:E43" si="1">IF(D12="","",IF(A12&lt;=$E$6,0,MIN($E$9-D12,C12)))</f>
        <v>0</v>
      </c>
      <c r="F12" s="8">
        <f t="shared" ref="F12:F43" si="2">IF(A12="","",D12+E12)</f>
        <v>22000</v>
      </c>
    </row>
    <row r="13" spans="1:8">
      <c r="A13" s="6">
        <f t="shared" ref="A13:A44" si="3">IF(OR(C12=0,C12=""),"",A12+1)</f>
        <v>2</v>
      </c>
      <c r="B13" s="6">
        <f>IF(A13="","",B12+1)</f>
        <v>2000</v>
      </c>
      <c r="C13" s="8">
        <f t="shared" ref="C13:C44" si="4">IF(C12="","",IF(AND(C12-E12=0,F12=0),"",C12-E12))</f>
        <v>200000</v>
      </c>
      <c r="D13" s="8">
        <f t="shared" si="0"/>
        <v>22000</v>
      </c>
      <c r="E13" s="8">
        <f t="shared" si="1"/>
        <v>0</v>
      </c>
      <c r="F13" s="8">
        <f t="shared" si="2"/>
        <v>22000</v>
      </c>
    </row>
    <row r="14" spans="1:8">
      <c r="A14" s="6">
        <f t="shared" si="3"/>
        <v>3</v>
      </c>
      <c r="B14" s="6">
        <f t="shared" ref="B14:B29" si="5">IF(A14="","",B13+1)</f>
        <v>2001</v>
      </c>
      <c r="C14" s="8">
        <f t="shared" si="4"/>
        <v>200000</v>
      </c>
      <c r="D14" s="8">
        <f t="shared" si="0"/>
        <v>22000</v>
      </c>
      <c r="E14" s="8">
        <f t="shared" si="1"/>
        <v>0</v>
      </c>
      <c r="F14" s="8">
        <f t="shared" si="2"/>
        <v>22000</v>
      </c>
    </row>
    <row r="15" spans="1:8">
      <c r="A15" s="6">
        <f t="shared" si="3"/>
        <v>4</v>
      </c>
      <c r="B15" s="6">
        <f t="shared" si="5"/>
        <v>2002</v>
      </c>
      <c r="C15" s="8">
        <f t="shared" si="4"/>
        <v>200000</v>
      </c>
      <c r="D15" s="8">
        <f t="shared" si="0"/>
        <v>22000</v>
      </c>
      <c r="E15" s="8">
        <f t="shared" si="1"/>
        <v>5103.349399314433</v>
      </c>
      <c r="F15" s="8">
        <f t="shared" si="2"/>
        <v>27103.349399314433</v>
      </c>
    </row>
    <row r="16" spans="1:8">
      <c r="A16" s="6">
        <f t="shared" si="3"/>
        <v>5</v>
      </c>
      <c r="B16" s="6">
        <f t="shared" si="5"/>
        <v>2003</v>
      </c>
      <c r="C16" s="8">
        <f t="shared" si="4"/>
        <v>194896.65060068556</v>
      </c>
      <c r="D16" s="8">
        <f t="shared" si="0"/>
        <v>21438.631566075412</v>
      </c>
      <c r="E16" s="8">
        <f t="shared" si="1"/>
        <v>5664.7178332390213</v>
      </c>
      <c r="F16" s="8">
        <f t="shared" si="2"/>
        <v>27103.349399314433</v>
      </c>
    </row>
    <row r="17" spans="1:6">
      <c r="A17" s="6">
        <f t="shared" si="3"/>
        <v>6</v>
      </c>
      <c r="B17" s="6">
        <f t="shared" si="5"/>
        <v>2004</v>
      </c>
      <c r="C17" s="8">
        <f t="shared" si="4"/>
        <v>189231.93276744653</v>
      </c>
      <c r="D17" s="8">
        <f t="shared" si="0"/>
        <v>20815.51260441912</v>
      </c>
      <c r="E17" s="8">
        <f t="shared" si="1"/>
        <v>6287.8367948953128</v>
      </c>
      <c r="F17" s="8">
        <f t="shared" si="2"/>
        <v>27103.349399314433</v>
      </c>
    </row>
    <row r="18" spans="1:6">
      <c r="A18" s="6">
        <f t="shared" si="3"/>
        <v>7</v>
      </c>
      <c r="B18" s="6">
        <f t="shared" si="5"/>
        <v>2005</v>
      </c>
      <c r="C18" s="8">
        <f t="shared" si="4"/>
        <v>182944.09597255121</v>
      </c>
      <c r="D18" s="8">
        <f t="shared" si="0"/>
        <v>20123.850556980633</v>
      </c>
      <c r="E18" s="8">
        <f t="shared" si="1"/>
        <v>6979.4988423338</v>
      </c>
      <c r="F18" s="8">
        <f t="shared" si="2"/>
        <v>27103.349399314433</v>
      </c>
    </row>
    <row r="19" spans="1:6">
      <c r="A19" s="6">
        <f t="shared" si="3"/>
        <v>8</v>
      </c>
      <c r="B19" s="6">
        <f t="shared" si="5"/>
        <v>2006</v>
      </c>
      <c r="C19" s="8">
        <f t="shared" si="4"/>
        <v>175964.59713021741</v>
      </c>
      <c r="D19" s="8">
        <f t="shared" si="0"/>
        <v>19356.105684323917</v>
      </c>
      <c r="E19" s="8">
        <f t="shared" si="1"/>
        <v>7747.2437149905163</v>
      </c>
      <c r="F19" s="8">
        <f t="shared" si="2"/>
        <v>27103.349399314433</v>
      </c>
    </row>
    <row r="20" spans="1:6">
      <c r="A20" s="6">
        <f t="shared" si="3"/>
        <v>9</v>
      </c>
      <c r="B20" s="6">
        <f t="shared" si="5"/>
        <v>2007</v>
      </c>
      <c r="C20" s="8">
        <f t="shared" si="4"/>
        <v>168217.35341522691</v>
      </c>
      <c r="D20" s="8">
        <f t="shared" si="0"/>
        <v>18503.908875674959</v>
      </c>
      <c r="E20" s="8">
        <f t="shared" si="1"/>
        <v>8599.4405236394741</v>
      </c>
      <c r="F20" s="8">
        <f t="shared" si="2"/>
        <v>27103.349399314433</v>
      </c>
    </row>
    <row r="21" spans="1:6">
      <c r="A21" s="6">
        <f t="shared" si="3"/>
        <v>10</v>
      </c>
      <c r="B21" s="6">
        <f t="shared" si="5"/>
        <v>2008</v>
      </c>
      <c r="C21" s="8">
        <f t="shared" si="4"/>
        <v>159617.91289158745</v>
      </c>
      <c r="D21" s="8">
        <f t="shared" si="0"/>
        <v>17557.970418074619</v>
      </c>
      <c r="E21" s="8">
        <f t="shared" si="1"/>
        <v>9545.3789812398136</v>
      </c>
      <c r="F21" s="8">
        <f t="shared" si="2"/>
        <v>27103.349399314433</v>
      </c>
    </row>
    <row r="22" spans="1:6">
      <c r="A22" s="6">
        <f t="shared" si="3"/>
        <v>11</v>
      </c>
      <c r="B22" s="6">
        <f t="shared" si="5"/>
        <v>2009</v>
      </c>
      <c r="C22" s="8">
        <f t="shared" si="4"/>
        <v>150072.53391034764</v>
      </c>
      <c r="D22" s="8">
        <f t="shared" si="0"/>
        <v>16507.978730138242</v>
      </c>
      <c r="E22" s="8">
        <f t="shared" si="1"/>
        <v>10595.370669176191</v>
      </c>
      <c r="F22" s="8">
        <f t="shared" si="2"/>
        <v>27103.349399314433</v>
      </c>
    </row>
    <row r="23" spans="1:6">
      <c r="A23" s="6">
        <f t="shared" si="3"/>
        <v>12</v>
      </c>
      <c r="B23" s="6">
        <f t="shared" si="5"/>
        <v>2010</v>
      </c>
      <c r="C23" s="8">
        <f t="shared" si="4"/>
        <v>139477.16324117145</v>
      </c>
      <c r="D23" s="8">
        <f t="shared" si="0"/>
        <v>15342.487956528859</v>
      </c>
      <c r="E23" s="8">
        <f t="shared" si="1"/>
        <v>11760.861442785574</v>
      </c>
      <c r="F23" s="8">
        <f t="shared" si="2"/>
        <v>27103.349399314433</v>
      </c>
    </row>
    <row r="24" spans="1:6">
      <c r="A24" s="6">
        <f t="shared" si="3"/>
        <v>13</v>
      </c>
      <c r="B24" s="6">
        <f t="shared" si="5"/>
        <v>2011</v>
      </c>
      <c r="C24" s="8">
        <f t="shared" si="4"/>
        <v>127716.30179838587</v>
      </c>
      <c r="D24" s="8">
        <f t="shared" si="0"/>
        <v>14048.793197822446</v>
      </c>
      <c r="E24" s="8">
        <f t="shared" si="1"/>
        <v>13054.556201491987</v>
      </c>
      <c r="F24" s="8">
        <f t="shared" si="2"/>
        <v>27103.349399314433</v>
      </c>
    </row>
    <row r="25" spans="1:6">
      <c r="A25" s="6">
        <f t="shared" si="3"/>
        <v>14</v>
      </c>
      <c r="B25" s="6">
        <f t="shared" si="5"/>
        <v>2012</v>
      </c>
      <c r="C25" s="8">
        <f t="shared" si="4"/>
        <v>114661.74559689389</v>
      </c>
      <c r="D25" s="8">
        <f t="shared" si="0"/>
        <v>12612.792015658328</v>
      </c>
      <c r="E25" s="8">
        <f t="shared" si="1"/>
        <v>14490.557383656105</v>
      </c>
      <c r="F25" s="8">
        <f t="shared" si="2"/>
        <v>27103.349399314433</v>
      </c>
    </row>
    <row r="26" spans="1:6">
      <c r="A26" s="6">
        <f t="shared" si="3"/>
        <v>15</v>
      </c>
      <c r="B26" s="6">
        <f t="shared" si="5"/>
        <v>2013</v>
      </c>
      <c r="C26" s="8">
        <f t="shared" si="4"/>
        <v>100171.18821323778</v>
      </c>
      <c r="D26" s="8">
        <f t="shared" si="0"/>
        <v>11018.830703456157</v>
      </c>
      <c r="E26" s="8">
        <f t="shared" si="1"/>
        <v>16084.518695858276</v>
      </c>
      <c r="F26" s="8">
        <f t="shared" si="2"/>
        <v>27103.349399314433</v>
      </c>
    </row>
    <row r="27" spans="1:6">
      <c r="A27" s="6">
        <f t="shared" si="3"/>
        <v>16</v>
      </c>
      <c r="B27" s="6">
        <f t="shared" si="5"/>
        <v>2014</v>
      </c>
      <c r="C27" s="8">
        <f t="shared" si="4"/>
        <v>84086.669517379501</v>
      </c>
      <c r="D27" s="8">
        <f t="shared" si="0"/>
        <v>9249.5336469117447</v>
      </c>
      <c r="E27" s="8">
        <f t="shared" si="1"/>
        <v>17853.81575240269</v>
      </c>
      <c r="F27" s="8">
        <f t="shared" si="2"/>
        <v>27103.349399314437</v>
      </c>
    </row>
    <row r="28" spans="1:6">
      <c r="A28" s="6">
        <f t="shared" si="3"/>
        <v>17</v>
      </c>
      <c r="B28" s="6">
        <f t="shared" si="5"/>
        <v>2015</v>
      </c>
      <c r="C28" s="8">
        <f t="shared" si="4"/>
        <v>66232.853764976811</v>
      </c>
      <c r="D28" s="8">
        <f t="shared" si="0"/>
        <v>7285.6139141474496</v>
      </c>
      <c r="E28" s="8">
        <f t="shared" si="1"/>
        <v>19817.735485166984</v>
      </c>
      <c r="F28" s="8">
        <f t="shared" si="2"/>
        <v>27103.349399314433</v>
      </c>
    </row>
    <row r="29" spans="1:6">
      <c r="A29" s="6">
        <f t="shared" si="3"/>
        <v>18</v>
      </c>
      <c r="B29" s="6">
        <f t="shared" si="5"/>
        <v>2016</v>
      </c>
      <c r="C29" s="8">
        <f t="shared" si="4"/>
        <v>46415.118279809831</v>
      </c>
      <c r="D29" s="8">
        <f t="shared" si="0"/>
        <v>5105.6630107790816</v>
      </c>
      <c r="E29" s="8">
        <f t="shared" si="1"/>
        <v>21997.686388535352</v>
      </c>
      <c r="F29" s="8">
        <f t="shared" si="2"/>
        <v>27103.349399314433</v>
      </c>
    </row>
    <row r="30" spans="1:6">
      <c r="A30" s="6">
        <f t="shared" si="3"/>
        <v>19</v>
      </c>
      <c r="B30" s="6">
        <f t="shared" ref="B30:B45" si="6">IF(A30="","",B29+1)</f>
        <v>2017</v>
      </c>
      <c r="C30" s="8">
        <f t="shared" si="4"/>
        <v>24417.431891274478</v>
      </c>
      <c r="D30" s="8">
        <f t="shared" si="0"/>
        <v>2685.9175080401928</v>
      </c>
      <c r="E30" s="8">
        <f t="shared" si="1"/>
        <v>24417.431891274238</v>
      </c>
      <c r="F30" s="8">
        <f t="shared" si="2"/>
        <v>27103.349399314429</v>
      </c>
    </row>
    <row r="31" spans="1:6">
      <c r="A31" s="6">
        <f t="shared" si="3"/>
        <v>20</v>
      </c>
      <c r="B31" s="6">
        <f t="shared" si="6"/>
        <v>2018</v>
      </c>
      <c r="C31" s="8">
        <f t="shared" si="4"/>
        <v>2.4010660126805305E-10</v>
      </c>
      <c r="D31" s="8">
        <f t="shared" si="0"/>
        <v>2.6411726139485835E-11</v>
      </c>
      <c r="E31" s="8">
        <f t="shared" si="1"/>
        <v>2.4010660126805305E-10</v>
      </c>
      <c r="F31" s="8">
        <f t="shared" si="2"/>
        <v>2.6651832740753891E-10</v>
      </c>
    </row>
    <row r="32" spans="1:6">
      <c r="A32" s="6">
        <f t="shared" si="3"/>
        <v>21</v>
      </c>
      <c r="B32" s="6">
        <f t="shared" si="6"/>
        <v>2019</v>
      </c>
      <c r="C32" s="8">
        <f t="shared" si="4"/>
        <v>0</v>
      </c>
      <c r="D32" s="8">
        <f t="shared" si="0"/>
        <v>0</v>
      </c>
      <c r="E32" s="8">
        <f t="shared" si="1"/>
        <v>0</v>
      </c>
      <c r="F32" s="8">
        <f t="shared" si="2"/>
        <v>0</v>
      </c>
    </row>
    <row r="33" spans="1:6">
      <c r="A33" s="6" t="str">
        <f t="shared" si="3"/>
        <v/>
      </c>
      <c r="B33" s="6" t="str">
        <f t="shared" si="6"/>
        <v/>
      </c>
      <c r="C33" s="8" t="str">
        <f t="shared" si="4"/>
        <v/>
      </c>
      <c r="D33" s="8" t="str">
        <f t="shared" si="0"/>
        <v/>
      </c>
      <c r="E33" s="8" t="str">
        <f t="shared" si="1"/>
        <v/>
      </c>
      <c r="F33" s="8" t="str">
        <f t="shared" si="2"/>
        <v/>
      </c>
    </row>
    <row r="34" spans="1:6">
      <c r="A34" s="6" t="str">
        <f t="shared" si="3"/>
        <v/>
      </c>
      <c r="B34" s="6" t="str">
        <f t="shared" si="6"/>
        <v/>
      </c>
      <c r="C34" s="8" t="str">
        <f t="shared" si="4"/>
        <v/>
      </c>
      <c r="D34" s="8" t="str">
        <f t="shared" si="0"/>
        <v/>
      </c>
      <c r="E34" s="8" t="str">
        <f t="shared" si="1"/>
        <v/>
      </c>
      <c r="F34" s="8" t="str">
        <f t="shared" si="2"/>
        <v/>
      </c>
    </row>
    <row r="35" spans="1:6">
      <c r="A35" s="6" t="str">
        <f t="shared" si="3"/>
        <v/>
      </c>
      <c r="B35" s="6" t="str">
        <f t="shared" si="6"/>
        <v/>
      </c>
      <c r="C35" s="8" t="str">
        <f t="shared" si="4"/>
        <v/>
      </c>
      <c r="D35" s="8" t="str">
        <f t="shared" si="0"/>
        <v/>
      </c>
      <c r="E35" s="8" t="str">
        <f t="shared" si="1"/>
        <v/>
      </c>
      <c r="F35" s="8" t="str">
        <f t="shared" si="2"/>
        <v/>
      </c>
    </row>
    <row r="36" spans="1:6">
      <c r="A36" s="6" t="str">
        <f t="shared" si="3"/>
        <v/>
      </c>
      <c r="B36" s="6" t="str">
        <f t="shared" si="6"/>
        <v/>
      </c>
      <c r="C36" s="8" t="str">
        <f t="shared" si="4"/>
        <v/>
      </c>
      <c r="D36" s="8" t="str">
        <f t="shared" si="0"/>
        <v/>
      </c>
      <c r="E36" s="8" t="str">
        <f t="shared" si="1"/>
        <v/>
      </c>
      <c r="F36" s="8" t="str">
        <f t="shared" si="2"/>
        <v/>
      </c>
    </row>
    <row r="37" spans="1:6">
      <c r="A37" s="6" t="str">
        <f t="shared" si="3"/>
        <v/>
      </c>
      <c r="B37" s="6" t="str">
        <f t="shared" si="6"/>
        <v/>
      </c>
      <c r="C37" s="8" t="str">
        <f t="shared" si="4"/>
        <v/>
      </c>
      <c r="D37" s="8" t="str">
        <f t="shared" si="0"/>
        <v/>
      </c>
      <c r="E37" s="8" t="str">
        <f t="shared" si="1"/>
        <v/>
      </c>
      <c r="F37" s="8" t="str">
        <f t="shared" si="2"/>
        <v/>
      </c>
    </row>
    <row r="38" spans="1:6">
      <c r="A38" s="6" t="str">
        <f t="shared" si="3"/>
        <v/>
      </c>
      <c r="B38" s="6" t="str">
        <f t="shared" si="6"/>
        <v/>
      </c>
      <c r="C38" s="8" t="str">
        <f t="shared" si="4"/>
        <v/>
      </c>
      <c r="D38" s="8" t="str">
        <f t="shared" si="0"/>
        <v/>
      </c>
      <c r="E38" s="8" t="str">
        <f t="shared" si="1"/>
        <v/>
      </c>
      <c r="F38" s="8" t="str">
        <f t="shared" si="2"/>
        <v/>
      </c>
    </row>
    <row r="39" spans="1:6">
      <c r="A39" s="6" t="str">
        <f t="shared" si="3"/>
        <v/>
      </c>
      <c r="B39" s="6" t="str">
        <f t="shared" si="6"/>
        <v/>
      </c>
      <c r="C39" s="8" t="str">
        <f t="shared" si="4"/>
        <v/>
      </c>
      <c r="D39" s="8" t="str">
        <f t="shared" si="0"/>
        <v/>
      </c>
      <c r="E39" s="8" t="str">
        <f t="shared" si="1"/>
        <v/>
      </c>
      <c r="F39" s="8" t="str">
        <f t="shared" si="2"/>
        <v/>
      </c>
    </row>
    <row r="40" spans="1:6">
      <c r="A40" s="6" t="str">
        <f t="shared" si="3"/>
        <v/>
      </c>
      <c r="B40" s="6" t="str">
        <f t="shared" si="6"/>
        <v/>
      </c>
      <c r="C40" s="8" t="str">
        <f t="shared" si="4"/>
        <v/>
      </c>
      <c r="D40" s="8" t="str">
        <f t="shared" si="0"/>
        <v/>
      </c>
      <c r="E40" s="8" t="str">
        <f t="shared" si="1"/>
        <v/>
      </c>
      <c r="F40" s="8" t="str">
        <f t="shared" si="2"/>
        <v/>
      </c>
    </row>
    <row r="41" spans="1:6">
      <c r="A41" s="6" t="str">
        <f t="shared" si="3"/>
        <v/>
      </c>
      <c r="B41" s="6" t="str">
        <f t="shared" si="6"/>
        <v/>
      </c>
      <c r="C41" s="8" t="str">
        <f t="shared" si="4"/>
        <v/>
      </c>
      <c r="D41" s="8" t="str">
        <f t="shared" si="0"/>
        <v/>
      </c>
      <c r="E41" s="8" t="str">
        <f t="shared" si="1"/>
        <v/>
      </c>
      <c r="F41" s="8" t="str">
        <f t="shared" si="2"/>
        <v/>
      </c>
    </row>
    <row r="42" spans="1:6">
      <c r="A42" s="6" t="str">
        <f t="shared" si="3"/>
        <v/>
      </c>
      <c r="B42" s="6" t="str">
        <f t="shared" si="6"/>
        <v/>
      </c>
      <c r="C42" s="8" t="str">
        <f t="shared" si="4"/>
        <v/>
      </c>
      <c r="D42" s="8" t="str">
        <f t="shared" si="0"/>
        <v/>
      </c>
      <c r="E42" s="8" t="str">
        <f t="shared" si="1"/>
        <v/>
      </c>
      <c r="F42" s="8" t="str">
        <f t="shared" si="2"/>
        <v/>
      </c>
    </row>
    <row r="43" spans="1:6">
      <c r="A43" s="6" t="str">
        <f t="shared" si="3"/>
        <v/>
      </c>
      <c r="B43" s="6" t="str">
        <f t="shared" si="6"/>
        <v/>
      </c>
      <c r="C43" s="8" t="str">
        <f t="shared" si="4"/>
        <v/>
      </c>
      <c r="D43" s="8" t="str">
        <f t="shared" si="0"/>
        <v/>
      </c>
      <c r="E43" s="8" t="str">
        <f t="shared" si="1"/>
        <v/>
      </c>
      <c r="F43" s="8" t="str">
        <f t="shared" si="2"/>
        <v/>
      </c>
    </row>
    <row r="44" spans="1:6">
      <c r="A44" s="6" t="str">
        <f t="shared" si="3"/>
        <v/>
      </c>
      <c r="B44" s="6" t="str">
        <f t="shared" si="6"/>
        <v/>
      </c>
      <c r="C44" s="8" t="str">
        <f t="shared" si="4"/>
        <v/>
      </c>
      <c r="D44" s="8" t="str">
        <f t="shared" ref="D44:D60" si="7">IF(C44="","",C44*$E$4)</f>
        <v/>
      </c>
      <c r="E44" s="8" t="str">
        <f t="shared" ref="E44:E75" si="8">IF(D44="","",IF(A44&lt;=$E$6,0,MIN($E$9-D44,C44)))</f>
        <v/>
      </c>
      <c r="F44" s="8" t="str">
        <f t="shared" ref="F44:F60" si="9">IF(A44="","",D44+E44)</f>
        <v/>
      </c>
    </row>
    <row r="45" spans="1:6">
      <c r="A45" s="6" t="str">
        <f t="shared" ref="A45:A76" si="10">IF(OR(C44=0,C44=""),"",A44+1)</f>
        <v/>
      </c>
      <c r="B45" s="6" t="str">
        <f t="shared" si="6"/>
        <v/>
      </c>
      <c r="C45" s="8" t="str">
        <f t="shared" ref="C45:C76" si="11">IF(C44="","",IF(AND(C44-E44=0,F44=0),"",C44-E44))</f>
        <v/>
      </c>
      <c r="D45" s="8" t="str">
        <f t="shared" si="7"/>
        <v/>
      </c>
      <c r="E45" s="8" t="str">
        <f t="shared" si="8"/>
        <v/>
      </c>
      <c r="F45" s="8" t="str">
        <f t="shared" si="9"/>
        <v/>
      </c>
    </row>
    <row r="46" spans="1:6">
      <c r="A46" s="6" t="str">
        <f t="shared" si="10"/>
        <v/>
      </c>
      <c r="B46" s="6" t="str">
        <f t="shared" ref="B46:B61" si="12">IF(A46="","",B45+1)</f>
        <v/>
      </c>
      <c r="C46" s="8" t="str">
        <f t="shared" si="11"/>
        <v/>
      </c>
      <c r="D46" s="8" t="str">
        <f t="shared" si="7"/>
        <v/>
      </c>
      <c r="E46" s="8" t="str">
        <f t="shared" si="8"/>
        <v/>
      </c>
      <c r="F46" s="8" t="str">
        <f t="shared" si="9"/>
        <v/>
      </c>
    </row>
    <row r="47" spans="1:6">
      <c r="A47" s="6" t="str">
        <f t="shared" si="10"/>
        <v/>
      </c>
      <c r="B47" s="6" t="str">
        <f t="shared" si="12"/>
        <v/>
      </c>
      <c r="C47" s="8" t="str">
        <f t="shared" si="11"/>
        <v/>
      </c>
      <c r="D47" s="8" t="str">
        <f t="shared" si="7"/>
        <v/>
      </c>
      <c r="E47" s="8" t="str">
        <f t="shared" si="8"/>
        <v/>
      </c>
      <c r="F47" s="8" t="str">
        <f t="shared" si="9"/>
        <v/>
      </c>
    </row>
    <row r="48" spans="1:6">
      <c r="A48" s="6" t="str">
        <f t="shared" si="10"/>
        <v/>
      </c>
      <c r="B48" s="6" t="str">
        <f t="shared" si="12"/>
        <v/>
      </c>
      <c r="C48" s="8" t="str">
        <f t="shared" si="11"/>
        <v/>
      </c>
      <c r="D48" s="8" t="str">
        <f t="shared" si="7"/>
        <v/>
      </c>
      <c r="E48" s="8" t="str">
        <f t="shared" si="8"/>
        <v/>
      </c>
      <c r="F48" s="8" t="str">
        <f t="shared" si="9"/>
        <v/>
      </c>
    </row>
    <row r="49" spans="1:6">
      <c r="A49" s="6" t="str">
        <f t="shared" si="10"/>
        <v/>
      </c>
      <c r="B49" s="6" t="str">
        <f t="shared" si="12"/>
        <v/>
      </c>
      <c r="C49" s="8" t="str">
        <f t="shared" si="11"/>
        <v/>
      </c>
      <c r="D49" s="8" t="str">
        <f t="shared" si="7"/>
        <v/>
      </c>
      <c r="E49" s="8" t="str">
        <f t="shared" si="8"/>
        <v/>
      </c>
      <c r="F49" s="8" t="str">
        <f t="shared" si="9"/>
        <v/>
      </c>
    </row>
    <row r="50" spans="1:6">
      <c r="A50" s="6" t="str">
        <f t="shared" si="10"/>
        <v/>
      </c>
      <c r="B50" s="6" t="str">
        <f t="shared" si="12"/>
        <v/>
      </c>
      <c r="C50" s="8" t="str">
        <f t="shared" si="11"/>
        <v/>
      </c>
      <c r="D50" s="8" t="str">
        <f t="shared" si="7"/>
        <v/>
      </c>
      <c r="E50" s="8" t="str">
        <f t="shared" si="8"/>
        <v/>
      </c>
      <c r="F50" s="8" t="str">
        <f t="shared" si="9"/>
        <v/>
      </c>
    </row>
    <row r="51" spans="1:6">
      <c r="A51" s="6" t="str">
        <f t="shared" si="10"/>
        <v/>
      </c>
      <c r="B51" s="6" t="str">
        <f t="shared" si="12"/>
        <v/>
      </c>
      <c r="C51" s="8" t="str">
        <f t="shared" si="11"/>
        <v/>
      </c>
      <c r="D51" s="8" t="str">
        <f t="shared" si="7"/>
        <v/>
      </c>
      <c r="E51" s="8" t="str">
        <f t="shared" si="8"/>
        <v/>
      </c>
      <c r="F51" s="8" t="str">
        <f t="shared" si="9"/>
        <v/>
      </c>
    </row>
    <row r="52" spans="1:6">
      <c r="A52" s="6" t="str">
        <f t="shared" si="10"/>
        <v/>
      </c>
      <c r="B52" s="6" t="str">
        <f t="shared" si="12"/>
        <v/>
      </c>
      <c r="C52" s="8" t="str">
        <f t="shared" si="11"/>
        <v/>
      </c>
      <c r="D52" s="8" t="str">
        <f t="shared" si="7"/>
        <v/>
      </c>
      <c r="E52" s="8" t="str">
        <f t="shared" si="8"/>
        <v/>
      </c>
      <c r="F52" s="8" t="str">
        <f t="shared" si="9"/>
        <v/>
      </c>
    </row>
    <row r="53" spans="1:6">
      <c r="A53" s="6" t="str">
        <f t="shared" si="10"/>
        <v/>
      </c>
      <c r="B53" s="6" t="str">
        <f t="shared" si="12"/>
        <v/>
      </c>
      <c r="C53" s="8" t="str">
        <f t="shared" si="11"/>
        <v/>
      </c>
      <c r="D53" s="8" t="str">
        <f t="shared" si="7"/>
        <v/>
      </c>
      <c r="E53" s="8" t="str">
        <f t="shared" si="8"/>
        <v/>
      </c>
      <c r="F53" s="8" t="str">
        <f t="shared" si="9"/>
        <v/>
      </c>
    </row>
    <row r="54" spans="1:6">
      <c r="A54" s="6" t="str">
        <f t="shared" si="10"/>
        <v/>
      </c>
      <c r="B54" s="6" t="str">
        <f t="shared" si="12"/>
        <v/>
      </c>
      <c r="C54" s="8" t="str">
        <f t="shared" si="11"/>
        <v/>
      </c>
      <c r="D54" s="8" t="str">
        <f t="shared" si="7"/>
        <v/>
      </c>
      <c r="E54" s="8" t="str">
        <f t="shared" si="8"/>
        <v/>
      </c>
      <c r="F54" s="8" t="str">
        <f t="shared" si="9"/>
        <v/>
      </c>
    </row>
    <row r="55" spans="1:6">
      <c r="A55" s="6" t="str">
        <f t="shared" si="10"/>
        <v/>
      </c>
      <c r="B55" s="6" t="str">
        <f t="shared" si="12"/>
        <v/>
      </c>
      <c r="C55" s="8" t="str">
        <f t="shared" si="11"/>
        <v/>
      </c>
      <c r="D55" s="8" t="str">
        <f t="shared" si="7"/>
        <v/>
      </c>
      <c r="E55" s="8" t="str">
        <f t="shared" si="8"/>
        <v/>
      </c>
      <c r="F55" s="8" t="str">
        <f t="shared" si="9"/>
        <v/>
      </c>
    </row>
    <row r="56" spans="1:6">
      <c r="A56" s="6" t="str">
        <f t="shared" si="10"/>
        <v/>
      </c>
      <c r="B56" s="6" t="str">
        <f t="shared" si="12"/>
        <v/>
      </c>
      <c r="C56" s="8" t="str">
        <f t="shared" si="11"/>
        <v/>
      </c>
      <c r="D56" s="8" t="str">
        <f t="shared" si="7"/>
        <v/>
      </c>
      <c r="E56" s="8" t="str">
        <f t="shared" si="8"/>
        <v/>
      </c>
      <c r="F56" s="8" t="str">
        <f t="shared" si="9"/>
        <v/>
      </c>
    </row>
    <row r="57" spans="1:6">
      <c r="A57" s="6" t="str">
        <f t="shared" si="10"/>
        <v/>
      </c>
      <c r="B57" s="6" t="str">
        <f t="shared" si="12"/>
        <v/>
      </c>
      <c r="C57" s="8" t="str">
        <f t="shared" si="11"/>
        <v/>
      </c>
      <c r="D57" s="8" t="str">
        <f t="shared" si="7"/>
        <v/>
      </c>
      <c r="E57" s="8" t="str">
        <f t="shared" si="8"/>
        <v/>
      </c>
      <c r="F57" s="8" t="str">
        <f t="shared" si="9"/>
        <v/>
      </c>
    </row>
    <row r="58" spans="1:6">
      <c r="A58" s="6" t="str">
        <f t="shared" si="10"/>
        <v/>
      </c>
      <c r="B58" s="6" t="str">
        <f t="shared" si="12"/>
        <v/>
      </c>
      <c r="C58" s="8" t="str">
        <f t="shared" si="11"/>
        <v/>
      </c>
      <c r="D58" s="8" t="str">
        <f t="shared" si="7"/>
        <v/>
      </c>
      <c r="E58" s="8" t="str">
        <f t="shared" si="8"/>
        <v/>
      </c>
      <c r="F58" s="8" t="str">
        <f t="shared" si="9"/>
        <v/>
      </c>
    </row>
    <row r="59" spans="1:6">
      <c r="A59" s="6" t="str">
        <f t="shared" si="10"/>
        <v/>
      </c>
      <c r="B59" s="6" t="str">
        <f t="shared" si="12"/>
        <v/>
      </c>
      <c r="C59" s="8" t="str">
        <f t="shared" si="11"/>
        <v/>
      </c>
      <c r="D59" s="8" t="str">
        <f t="shared" si="7"/>
        <v/>
      </c>
      <c r="E59" s="8" t="str">
        <f t="shared" si="8"/>
        <v/>
      </c>
      <c r="F59" s="8" t="str">
        <f t="shared" si="9"/>
        <v/>
      </c>
    </row>
    <row r="60" spans="1:6">
      <c r="A60" s="6" t="str">
        <f t="shared" si="10"/>
        <v/>
      </c>
      <c r="B60" s="6" t="str">
        <f t="shared" si="12"/>
        <v/>
      </c>
      <c r="C60" s="8" t="str">
        <f t="shared" si="11"/>
        <v/>
      </c>
      <c r="D60" s="8" t="str">
        <f t="shared" si="7"/>
        <v/>
      </c>
      <c r="E60" s="8" t="str">
        <f t="shared" si="8"/>
        <v/>
      </c>
      <c r="F60" s="8" t="str">
        <f t="shared" si="9"/>
        <v/>
      </c>
    </row>
    <row r="61" spans="1:6">
      <c r="A61" s="6" t="str">
        <f t="shared" si="10"/>
        <v/>
      </c>
      <c r="B61" s="6" t="str">
        <f t="shared" si="12"/>
        <v/>
      </c>
      <c r="C61" s="8" t="str">
        <f t="shared" si="11"/>
        <v/>
      </c>
      <c r="D61" s="8" t="str">
        <f t="shared" ref="D61:D82" si="13">IF(C61="","",C61*p0)</f>
        <v/>
      </c>
      <c r="E61" s="8" t="str">
        <f t="shared" si="8"/>
        <v/>
      </c>
      <c r="F61" s="8" t="str">
        <f t="shared" ref="F61:F75" si="14">IF(C61="","",IF(C61+D61&gt;A,A,C61+D61))</f>
        <v/>
      </c>
    </row>
    <row r="62" spans="1:6">
      <c r="A62" s="6" t="str">
        <f t="shared" si="10"/>
        <v/>
      </c>
      <c r="B62" s="6" t="str">
        <f t="shared" ref="B62:B77" si="15">IF(A62="","",B61+1)</f>
        <v/>
      </c>
      <c r="C62" s="8" t="str">
        <f t="shared" si="11"/>
        <v/>
      </c>
      <c r="D62" s="8" t="str">
        <f t="shared" si="13"/>
        <v/>
      </c>
      <c r="E62" s="8" t="str">
        <f t="shared" si="8"/>
        <v/>
      </c>
      <c r="F62" s="8" t="str">
        <f t="shared" si="14"/>
        <v/>
      </c>
    </row>
    <row r="63" spans="1:6">
      <c r="A63" s="6" t="str">
        <f t="shared" si="10"/>
        <v/>
      </c>
      <c r="B63" s="6" t="str">
        <f t="shared" si="15"/>
        <v/>
      </c>
      <c r="C63" s="8" t="str">
        <f t="shared" si="11"/>
        <v/>
      </c>
      <c r="D63" s="8" t="str">
        <f t="shared" si="13"/>
        <v/>
      </c>
      <c r="E63" s="8" t="str">
        <f t="shared" si="8"/>
        <v/>
      </c>
      <c r="F63" s="8" t="str">
        <f t="shared" si="14"/>
        <v/>
      </c>
    </row>
    <row r="64" spans="1:6">
      <c r="A64" s="6" t="str">
        <f t="shared" si="10"/>
        <v/>
      </c>
      <c r="B64" s="6" t="str">
        <f t="shared" si="15"/>
        <v/>
      </c>
      <c r="C64" s="8" t="str">
        <f t="shared" si="11"/>
        <v/>
      </c>
      <c r="D64" s="8" t="str">
        <f t="shared" si="13"/>
        <v/>
      </c>
      <c r="E64" s="8" t="str">
        <f t="shared" si="8"/>
        <v/>
      </c>
      <c r="F64" s="8" t="str">
        <f t="shared" si="14"/>
        <v/>
      </c>
    </row>
    <row r="65" spans="1:6">
      <c r="A65" s="6" t="str">
        <f t="shared" si="10"/>
        <v/>
      </c>
      <c r="B65" s="6" t="str">
        <f t="shared" si="15"/>
        <v/>
      </c>
      <c r="C65" s="8" t="str">
        <f t="shared" si="11"/>
        <v/>
      </c>
      <c r="D65" s="8" t="str">
        <f t="shared" si="13"/>
        <v/>
      </c>
      <c r="E65" s="8" t="str">
        <f t="shared" si="8"/>
        <v/>
      </c>
      <c r="F65" s="8" t="str">
        <f t="shared" si="14"/>
        <v/>
      </c>
    </row>
    <row r="66" spans="1:6">
      <c r="A66" s="6" t="str">
        <f t="shared" si="10"/>
        <v/>
      </c>
      <c r="B66" s="6" t="str">
        <f t="shared" si="15"/>
        <v/>
      </c>
      <c r="C66" s="8" t="str">
        <f t="shared" si="11"/>
        <v/>
      </c>
      <c r="D66" s="8" t="str">
        <f t="shared" si="13"/>
        <v/>
      </c>
      <c r="E66" s="8" t="str">
        <f t="shared" si="8"/>
        <v/>
      </c>
      <c r="F66" s="8" t="str">
        <f t="shared" si="14"/>
        <v/>
      </c>
    </row>
    <row r="67" spans="1:6">
      <c r="A67" s="6" t="str">
        <f t="shared" si="10"/>
        <v/>
      </c>
      <c r="B67" s="6" t="str">
        <f t="shared" si="15"/>
        <v/>
      </c>
      <c r="C67" s="8" t="str">
        <f t="shared" si="11"/>
        <v/>
      </c>
      <c r="D67" s="8" t="str">
        <f t="shared" si="13"/>
        <v/>
      </c>
      <c r="E67" s="8" t="str">
        <f t="shared" si="8"/>
        <v/>
      </c>
      <c r="F67" s="8" t="str">
        <f t="shared" si="14"/>
        <v/>
      </c>
    </row>
    <row r="68" spans="1:6">
      <c r="A68" s="6" t="str">
        <f t="shared" si="10"/>
        <v/>
      </c>
      <c r="B68" s="6" t="str">
        <f t="shared" si="15"/>
        <v/>
      </c>
      <c r="C68" s="8" t="str">
        <f t="shared" si="11"/>
        <v/>
      </c>
      <c r="D68" s="8" t="str">
        <f t="shared" si="13"/>
        <v/>
      </c>
      <c r="E68" s="8" t="str">
        <f t="shared" si="8"/>
        <v/>
      </c>
      <c r="F68" s="8" t="str">
        <f t="shared" si="14"/>
        <v/>
      </c>
    </row>
    <row r="69" spans="1:6">
      <c r="A69" s="6" t="str">
        <f t="shared" si="10"/>
        <v/>
      </c>
      <c r="B69" s="6" t="str">
        <f t="shared" si="15"/>
        <v/>
      </c>
      <c r="C69" s="8" t="str">
        <f t="shared" si="11"/>
        <v/>
      </c>
      <c r="D69" s="8" t="str">
        <f t="shared" si="13"/>
        <v/>
      </c>
      <c r="E69" s="8" t="str">
        <f t="shared" si="8"/>
        <v/>
      </c>
      <c r="F69" s="8" t="str">
        <f t="shared" si="14"/>
        <v/>
      </c>
    </row>
    <row r="70" spans="1:6">
      <c r="A70" s="6" t="str">
        <f t="shared" si="10"/>
        <v/>
      </c>
      <c r="B70" s="6" t="str">
        <f t="shared" si="15"/>
        <v/>
      </c>
      <c r="C70" s="8" t="str">
        <f t="shared" si="11"/>
        <v/>
      </c>
      <c r="D70" s="8" t="str">
        <f t="shared" si="13"/>
        <v/>
      </c>
      <c r="E70" s="8" t="str">
        <f t="shared" si="8"/>
        <v/>
      </c>
      <c r="F70" s="8" t="str">
        <f t="shared" si="14"/>
        <v/>
      </c>
    </row>
    <row r="71" spans="1:6">
      <c r="A71" s="6" t="str">
        <f t="shared" si="10"/>
        <v/>
      </c>
      <c r="B71" s="6" t="str">
        <f t="shared" si="15"/>
        <v/>
      </c>
      <c r="C71" s="8" t="str">
        <f t="shared" si="11"/>
        <v/>
      </c>
      <c r="D71" s="8" t="str">
        <f t="shared" si="13"/>
        <v/>
      </c>
      <c r="E71" s="8" t="str">
        <f t="shared" si="8"/>
        <v/>
      </c>
      <c r="F71" s="8" t="str">
        <f t="shared" si="14"/>
        <v/>
      </c>
    </row>
    <row r="72" spans="1:6">
      <c r="A72" s="6" t="str">
        <f t="shared" si="10"/>
        <v/>
      </c>
      <c r="B72" s="6" t="str">
        <f t="shared" si="15"/>
        <v/>
      </c>
      <c r="C72" s="8" t="str">
        <f t="shared" si="11"/>
        <v/>
      </c>
      <c r="D72" s="8" t="str">
        <f t="shared" si="13"/>
        <v/>
      </c>
      <c r="E72" s="8" t="str">
        <f t="shared" si="8"/>
        <v/>
      </c>
      <c r="F72" s="8" t="str">
        <f t="shared" si="14"/>
        <v/>
      </c>
    </row>
    <row r="73" spans="1:6">
      <c r="A73" s="6" t="str">
        <f t="shared" si="10"/>
        <v/>
      </c>
      <c r="B73" s="6" t="str">
        <f t="shared" si="15"/>
        <v/>
      </c>
      <c r="C73" s="8" t="str">
        <f t="shared" si="11"/>
        <v/>
      </c>
      <c r="D73" s="8" t="str">
        <f t="shared" si="13"/>
        <v/>
      </c>
      <c r="E73" s="8" t="str">
        <f t="shared" si="8"/>
        <v/>
      </c>
      <c r="F73" s="8" t="str">
        <f t="shared" si="14"/>
        <v/>
      </c>
    </row>
    <row r="74" spans="1:6">
      <c r="A74" s="6" t="str">
        <f t="shared" si="10"/>
        <v/>
      </c>
      <c r="B74" s="6" t="str">
        <f t="shared" si="15"/>
        <v/>
      </c>
      <c r="C74" s="8" t="str">
        <f t="shared" si="11"/>
        <v/>
      </c>
      <c r="D74" s="8" t="str">
        <f t="shared" si="13"/>
        <v/>
      </c>
      <c r="E74" s="8" t="str">
        <f t="shared" si="8"/>
        <v/>
      </c>
      <c r="F74" s="8" t="str">
        <f t="shared" si="14"/>
        <v/>
      </c>
    </row>
    <row r="75" spans="1:6">
      <c r="A75" s="6" t="str">
        <f t="shared" si="10"/>
        <v/>
      </c>
      <c r="B75" s="6" t="str">
        <f t="shared" si="15"/>
        <v/>
      </c>
      <c r="C75" s="8" t="str">
        <f t="shared" si="11"/>
        <v/>
      </c>
      <c r="D75" s="8" t="str">
        <f t="shared" si="13"/>
        <v/>
      </c>
      <c r="E75" s="8" t="str">
        <f t="shared" si="8"/>
        <v/>
      </c>
      <c r="F75" s="8" t="str">
        <f t="shared" si="14"/>
        <v/>
      </c>
    </row>
    <row r="76" spans="1:6">
      <c r="A76" s="6" t="str">
        <f t="shared" si="10"/>
        <v/>
      </c>
      <c r="B76" s="6" t="str">
        <f t="shared" si="15"/>
        <v/>
      </c>
      <c r="C76" s="8" t="str">
        <f t="shared" si="11"/>
        <v/>
      </c>
      <c r="D76" s="8" t="str">
        <f t="shared" si="13"/>
        <v/>
      </c>
      <c r="E76" s="8" t="str">
        <f t="shared" ref="E76:E82" si="16">IF(D76="","",IF(A76&lt;=$E$6,0,F76-D76))</f>
        <v/>
      </c>
    </row>
    <row r="77" spans="1:6">
      <c r="A77" s="6" t="str">
        <f t="shared" ref="A77:A82" si="17">IF(OR(C76=0,C76=""),"",A76+1)</f>
        <v/>
      </c>
      <c r="B77" s="6" t="str">
        <f t="shared" si="15"/>
        <v/>
      </c>
      <c r="C77" s="8" t="str">
        <f t="shared" ref="C77:C82" si="18">IF(C76="","",IF(AND(C76-E76=0,F76=0),"",C76-E76))</f>
        <v/>
      </c>
      <c r="D77" s="8" t="str">
        <f t="shared" si="13"/>
        <v/>
      </c>
      <c r="E77" s="8" t="str">
        <f t="shared" si="16"/>
        <v/>
      </c>
    </row>
    <row r="78" spans="1:6">
      <c r="A78" s="6" t="str">
        <f t="shared" si="17"/>
        <v/>
      </c>
      <c r="B78" s="6" t="str">
        <f t="shared" ref="B78:B89" si="19">IF(A78="","",B77+1)</f>
        <v/>
      </c>
      <c r="C78" s="8" t="str">
        <f t="shared" si="18"/>
        <v/>
      </c>
      <c r="D78" s="8" t="str">
        <f t="shared" si="13"/>
        <v/>
      </c>
      <c r="E78" s="8" t="str">
        <f t="shared" si="16"/>
        <v/>
      </c>
    </row>
    <row r="79" spans="1:6">
      <c r="A79" s="6" t="str">
        <f t="shared" si="17"/>
        <v/>
      </c>
      <c r="B79" s="6" t="str">
        <f t="shared" si="19"/>
        <v/>
      </c>
      <c r="C79" s="8" t="str">
        <f t="shared" si="18"/>
        <v/>
      </c>
      <c r="D79" s="8" t="str">
        <f t="shared" si="13"/>
        <v/>
      </c>
      <c r="E79" s="8" t="str">
        <f t="shared" si="16"/>
        <v/>
      </c>
    </row>
    <row r="80" spans="1:6">
      <c r="A80" s="6" t="str">
        <f t="shared" si="17"/>
        <v/>
      </c>
      <c r="B80" s="6" t="str">
        <f t="shared" si="19"/>
        <v/>
      </c>
      <c r="C80" s="8" t="str">
        <f t="shared" si="18"/>
        <v/>
      </c>
      <c r="D80" s="8" t="str">
        <f t="shared" si="13"/>
        <v/>
      </c>
      <c r="E80" s="8" t="str">
        <f t="shared" si="16"/>
        <v/>
      </c>
    </row>
    <row r="81" spans="1:5">
      <c r="A81" s="6" t="str">
        <f t="shared" si="17"/>
        <v/>
      </c>
      <c r="B81" s="6" t="str">
        <f t="shared" si="19"/>
        <v/>
      </c>
      <c r="C81" s="8" t="str">
        <f t="shared" si="18"/>
        <v/>
      </c>
      <c r="D81" s="8" t="str">
        <f t="shared" si="13"/>
        <v/>
      </c>
      <c r="E81" s="8" t="str">
        <f t="shared" si="16"/>
        <v/>
      </c>
    </row>
    <row r="82" spans="1:5">
      <c r="A82" s="6" t="str">
        <f t="shared" si="17"/>
        <v/>
      </c>
      <c r="B82" s="6" t="str">
        <f t="shared" si="19"/>
        <v/>
      </c>
      <c r="C82" s="8" t="str">
        <f t="shared" si="18"/>
        <v/>
      </c>
      <c r="D82" s="8" t="str">
        <f t="shared" si="13"/>
        <v/>
      </c>
      <c r="E82" s="8" t="str">
        <f t="shared" si="16"/>
        <v/>
      </c>
    </row>
    <row r="83" spans="1:5">
      <c r="B83" s="6" t="str">
        <f t="shared" si="19"/>
        <v/>
      </c>
    </row>
    <row r="84" spans="1:5">
      <c r="B84" s="6" t="str">
        <f t="shared" si="19"/>
        <v/>
      </c>
    </row>
    <row r="85" spans="1:5">
      <c r="B85" s="6" t="str">
        <f t="shared" si="19"/>
        <v/>
      </c>
    </row>
    <row r="86" spans="1:5">
      <c r="B86" s="6" t="str">
        <f t="shared" si="19"/>
        <v/>
      </c>
    </row>
    <row r="87" spans="1:5">
      <c r="B87" s="6" t="str">
        <f t="shared" si="19"/>
        <v/>
      </c>
    </row>
    <row r="88" spans="1:5">
      <c r="B88" s="6" t="str">
        <f t="shared" si="19"/>
        <v/>
      </c>
    </row>
    <row r="89" spans="1:5">
      <c r="B89" s="6" t="str">
        <f t="shared" si="19"/>
        <v/>
      </c>
    </row>
  </sheetData>
  <phoneticPr fontId="0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E3" sqref="E3"/>
    </sheetView>
  </sheetViews>
  <sheetFormatPr baseColWidth="10" defaultColWidth="9.140625" defaultRowHeight="12.75"/>
  <cols>
    <col min="1" max="1" width="7.7109375" style="6" customWidth="1"/>
    <col min="2" max="2" width="10.42578125" style="6" customWidth="1"/>
    <col min="3" max="4" width="9.140625" style="6" customWidth="1"/>
    <col min="5" max="5" width="10.28515625" style="6" customWidth="1"/>
    <col min="6" max="11" width="9.140625" style="6" customWidth="1"/>
  </cols>
  <sheetData>
    <row r="1" spans="1:5">
      <c r="A1" s="14" t="s">
        <v>369</v>
      </c>
    </row>
    <row r="2" spans="1:5" ht="15.75">
      <c r="A2" s="44" t="s">
        <v>257</v>
      </c>
      <c r="B2" s="44"/>
      <c r="C2" s="44"/>
      <c r="D2" s="44"/>
    </row>
    <row r="3" spans="1:5">
      <c r="B3" s="6" t="s">
        <v>88</v>
      </c>
      <c r="E3" s="50">
        <v>300000</v>
      </c>
    </row>
    <row r="4" spans="1:5">
      <c r="B4" s="6" t="s">
        <v>117</v>
      </c>
      <c r="E4" s="29">
        <v>0.05</v>
      </c>
    </row>
    <row r="5" spans="1:5">
      <c r="B5" s="6" t="s">
        <v>111</v>
      </c>
      <c r="E5" s="12">
        <v>0.12</v>
      </c>
    </row>
    <row r="6" spans="1:5">
      <c r="B6" s="6" t="s">
        <v>119</v>
      </c>
      <c r="E6" s="51">
        <v>1</v>
      </c>
    </row>
    <row r="7" spans="1:5">
      <c r="B7" s="6" t="s">
        <v>28</v>
      </c>
      <c r="E7" s="12">
        <v>0</v>
      </c>
    </row>
    <row r="9" spans="1:5">
      <c r="A9" s="14" t="s">
        <v>366</v>
      </c>
    </row>
    <row r="10" spans="1:5">
      <c r="A10" s="236" t="s">
        <v>258</v>
      </c>
    </row>
    <row r="11" spans="1:5">
      <c r="A11" s="236" t="s">
        <v>368</v>
      </c>
    </row>
    <row r="13" spans="1:5">
      <c r="A13" s="14" t="s">
        <v>367</v>
      </c>
    </row>
    <row r="14" spans="1:5" ht="15.75">
      <c r="A14" s="44" t="s">
        <v>259</v>
      </c>
      <c r="B14" s="44"/>
      <c r="C14" s="44"/>
      <c r="D14" s="44"/>
    </row>
    <row r="15" spans="1:5">
      <c r="B15" s="6" t="s">
        <v>88</v>
      </c>
      <c r="E15" s="50">
        <v>100000</v>
      </c>
    </row>
    <row r="16" spans="1:5">
      <c r="B16" s="6" t="s">
        <v>117</v>
      </c>
      <c r="E16" s="29">
        <v>6.0999999999999999E-2</v>
      </c>
    </row>
    <row r="17" spans="2:5">
      <c r="B17" s="6" t="s">
        <v>111</v>
      </c>
      <c r="E17" s="12">
        <v>6.3E-2</v>
      </c>
    </row>
    <row r="18" spans="2:5">
      <c r="B18" s="6" t="s">
        <v>119</v>
      </c>
      <c r="E18" s="51">
        <v>12</v>
      </c>
    </row>
    <row r="19" spans="2:5">
      <c r="B19" s="6" t="s">
        <v>28</v>
      </c>
      <c r="E19" s="12">
        <v>0</v>
      </c>
    </row>
    <row r="20" spans="2:5">
      <c r="B20" s="6" t="s">
        <v>260</v>
      </c>
      <c r="D20" s="28">
        <v>5</v>
      </c>
      <c r="E20" s="13" t="s">
        <v>261</v>
      </c>
    </row>
  </sheetData>
  <phoneticPr fontId="0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3" sqref="B3"/>
    </sheetView>
  </sheetViews>
  <sheetFormatPr baseColWidth="10" defaultRowHeight="12.75"/>
  <cols>
    <col min="1" max="1" width="27.42578125" customWidth="1"/>
  </cols>
  <sheetData>
    <row r="1" spans="1:4">
      <c r="A1" s="14" t="s">
        <v>262</v>
      </c>
      <c r="B1" s="6"/>
      <c r="C1" s="6"/>
      <c r="D1" s="6"/>
    </row>
    <row r="2" spans="1:4">
      <c r="A2" s="6"/>
      <c r="B2" s="6"/>
      <c r="C2" s="6"/>
      <c r="D2" s="6"/>
    </row>
    <row r="3" spans="1:4">
      <c r="A3" s="5" t="s">
        <v>263</v>
      </c>
      <c r="B3" s="42">
        <v>0.05</v>
      </c>
      <c r="C3" s="6"/>
      <c r="D3" s="6"/>
    </row>
    <row r="4" spans="1:4">
      <c r="A4" s="5" t="s">
        <v>264</v>
      </c>
      <c r="B4" s="42">
        <v>0.03</v>
      </c>
      <c r="C4" s="6"/>
      <c r="D4" s="6"/>
    </row>
    <row r="5" spans="1:4">
      <c r="A5" s="6"/>
      <c r="B5" s="6"/>
      <c r="C5" s="6"/>
      <c r="D5" s="6"/>
    </row>
    <row r="6" spans="1:4">
      <c r="A6" s="14" t="s">
        <v>41</v>
      </c>
      <c r="B6" s="6"/>
      <c r="C6" s="6"/>
      <c r="D6" s="6"/>
    </row>
    <row r="7" spans="1:4">
      <c r="A7" s="59" t="s">
        <v>265</v>
      </c>
      <c r="B7" s="60">
        <f>-LOG(1-$B$3/($B$3+$B$4))/LOG(1+$B$3)</f>
        <v>20.103011943260363</v>
      </c>
      <c r="C7" s="106" t="s">
        <v>261</v>
      </c>
      <c r="D7" s="6"/>
    </row>
    <row r="8" spans="1:4">
      <c r="A8" s="59" t="s">
        <v>266</v>
      </c>
      <c r="B8" s="60">
        <f>LOG(1+$B$3/2/$B$4)/LOG(1+$B$3)</f>
        <v>12.423319615515274</v>
      </c>
      <c r="C8" s="106" t="s">
        <v>261</v>
      </c>
      <c r="D8" s="6"/>
    </row>
    <row r="9" spans="1:4">
      <c r="A9" s="6"/>
      <c r="B9" s="6"/>
      <c r="C9" s="6"/>
      <c r="D9" s="6"/>
    </row>
  </sheetData>
  <phoneticPr fontId="0" type="noConversion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&amp;A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3" sqref="B3"/>
    </sheetView>
  </sheetViews>
  <sheetFormatPr baseColWidth="10" defaultRowHeight="12.75"/>
  <cols>
    <col min="1" max="1" width="20.28515625" customWidth="1"/>
  </cols>
  <sheetData>
    <row r="1" spans="1:7">
      <c r="A1" s="14" t="s">
        <v>267</v>
      </c>
      <c r="B1" s="6"/>
      <c r="C1" s="6"/>
      <c r="D1" s="6"/>
      <c r="E1" s="6"/>
      <c r="F1" s="6"/>
      <c r="G1" s="6"/>
    </row>
    <row r="2" spans="1:7">
      <c r="A2" s="6"/>
      <c r="B2" s="6"/>
      <c r="C2" s="6"/>
      <c r="D2" s="6"/>
      <c r="E2" s="6"/>
      <c r="F2" s="6"/>
      <c r="G2" s="6"/>
    </row>
    <row r="3" spans="1:7">
      <c r="A3" s="6" t="s">
        <v>29</v>
      </c>
      <c r="B3" s="29">
        <v>0.12</v>
      </c>
      <c r="C3" s="6"/>
      <c r="D3" s="6"/>
      <c r="E3" s="6"/>
      <c r="F3" s="6"/>
      <c r="G3" s="6"/>
    </row>
    <row r="4" spans="1:7">
      <c r="A4" s="6"/>
      <c r="B4" s="6"/>
      <c r="C4" s="6"/>
      <c r="D4" s="6"/>
      <c r="E4" s="6"/>
      <c r="F4" s="6"/>
      <c r="G4" s="6"/>
    </row>
    <row r="5" spans="1:7">
      <c r="A5" s="6" t="s">
        <v>101</v>
      </c>
      <c r="B5" s="6"/>
      <c r="C5" s="6"/>
      <c r="D5" s="6"/>
      <c r="E5" s="6"/>
      <c r="F5" s="6"/>
      <c r="G5" s="6"/>
    </row>
    <row r="6" spans="1:7">
      <c r="A6" s="6" t="s">
        <v>268</v>
      </c>
      <c r="B6" s="13">
        <f>LOG(1+B3)/LOG(1+B3/12)/12-1</f>
        <v>-5.0880091498662128E-2</v>
      </c>
      <c r="C6" s="6"/>
      <c r="D6" s="6"/>
      <c r="E6" s="6"/>
      <c r="F6" s="6"/>
      <c r="G6" s="6"/>
    </row>
    <row r="7" spans="1:7">
      <c r="A7" s="6"/>
      <c r="B7" s="6"/>
      <c r="C7" s="6"/>
      <c r="D7" s="6"/>
      <c r="E7" s="6"/>
      <c r="F7" s="6"/>
      <c r="G7" s="6"/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&amp;A</oddHeader>
    <oddFooter>Seite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2" sqref="A12"/>
    </sheetView>
  </sheetViews>
  <sheetFormatPr baseColWidth="10" defaultRowHeight="12.75"/>
  <cols>
    <col min="1" max="1" width="14.5703125" customWidth="1"/>
    <col min="5" max="5" width="15.5703125" customWidth="1"/>
  </cols>
  <sheetData>
    <row r="1" spans="1:7">
      <c r="A1" s="14" t="s">
        <v>269</v>
      </c>
      <c r="B1" s="6" t="s">
        <v>270</v>
      </c>
      <c r="C1" s="6"/>
      <c r="D1" s="6"/>
      <c r="E1" s="14" t="s">
        <v>271</v>
      </c>
      <c r="F1" s="6" t="s">
        <v>272</v>
      </c>
      <c r="G1" s="6"/>
    </row>
    <row r="2" spans="1:7">
      <c r="A2" s="14"/>
      <c r="B2" s="6" t="s">
        <v>273</v>
      </c>
      <c r="C2" s="6"/>
      <c r="D2" s="6"/>
      <c r="E2" s="14"/>
      <c r="F2" s="6"/>
      <c r="G2" s="6"/>
    </row>
    <row r="3" spans="1:7">
      <c r="A3" s="14" t="s">
        <v>274</v>
      </c>
      <c r="B3" s="6" t="s">
        <v>270</v>
      </c>
      <c r="C3" s="6"/>
      <c r="D3" s="6"/>
      <c r="E3" s="14" t="s">
        <v>363</v>
      </c>
      <c r="F3" s="6" t="s">
        <v>272</v>
      </c>
      <c r="G3" s="6"/>
    </row>
    <row r="4" spans="1:7">
      <c r="A4" s="14"/>
      <c r="B4" s="6" t="s">
        <v>275</v>
      </c>
      <c r="C4" s="6"/>
      <c r="D4" s="6"/>
      <c r="E4" s="14"/>
      <c r="F4" s="6"/>
      <c r="G4" s="6"/>
    </row>
    <row r="5" spans="1:7">
      <c r="A5" s="14" t="s">
        <v>276</v>
      </c>
      <c r="B5" s="6" t="s">
        <v>270</v>
      </c>
      <c r="C5" s="6"/>
      <c r="D5" s="6"/>
      <c r="E5" s="14" t="s">
        <v>364</v>
      </c>
      <c r="F5" s="6" t="s">
        <v>272</v>
      </c>
      <c r="G5" s="6"/>
    </row>
    <row r="6" spans="1:7">
      <c r="A6" s="14" t="s">
        <v>277</v>
      </c>
      <c r="B6" s="6" t="s">
        <v>278</v>
      </c>
      <c r="C6" s="6"/>
      <c r="D6" s="6"/>
      <c r="E6" s="14" t="s">
        <v>279</v>
      </c>
      <c r="F6" s="6" t="s">
        <v>272</v>
      </c>
      <c r="G6" s="6"/>
    </row>
    <row r="7" spans="1:7">
      <c r="A7" s="14" t="s">
        <v>280</v>
      </c>
      <c r="B7" s="6" t="s">
        <v>278</v>
      </c>
      <c r="C7" s="6"/>
      <c r="D7" s="6"/>
      <c r="E7" s="14" t="s">
        <v>281</v>
      </c>
      <c r="F7" s="6" t="s">
        <v>282</v>
      </c>
      <c r="G7" s="6"/>
    </row>
    <row r="8" spans="1:7">
      <c r="A8" s="14"/>
      <c r="B8" s="6" t="s">
        <v>283</v>
      </c>
      <c r="C8" s="14" t="s">
        <v>279</v>
      </c>
      <c r="D8" s="6"/>
      <c r="E8" s="6" t="s">
        <v>272</v>
      </c>
      <c r="F8" s="6"/>
      <c r="G8" s="6"/>
    </row>
    <row r="9" spans="1:7">
      <c r="A9" s="14" t="s">
        <v>284</v>
      </c>
      <c r="B9" s="6" t="s">
        <v>278</v>
      </c>
      <c r="C9" s="6"/>
      <c r="D9" s="6"/>
      <c r="E9" s="14" t="s">
        <v>281</v>
      </c>
      <c r="F9" s="6" t="s">
        <v>272</v>
      </c>
      <c r="G9" s="6"/>
    </row>
    <row r="10" spans="1:7">
      <c r="A10" s="14"/>
      <c r="B10" s="6" t="s">
        <v>285</v>
      </c>
      <c r="C10" s="6"/>
      <c r="D10" s="6"/>
      <c r="E10" s="6"/>
      <c r="F10" s="6"/>
      <c r="G10" s="6"/>
    </row>
    <row r="11" spans="1:7">
      <c r="A11" s="14" t="s">
        <v>286</v>
      </c>
      <c r="B11" s="6" t="s">
        <v>278</v>
      </c>
      <c r="C11" s="6"/>
      <c r="D11" s="6"/>
      <c r="E11" s="14" t="s">
        <v>392</v>
      </c>
      <c r="F11" s="6" t="s">
        <v>272</v>
      </c>
      <c r="G11" s="6"/>
    </row>
    <row r="12" spans="1:7">
      <c r="A12" s="6"/>
      <c r="B12" s="6"/>
      <c r="C12" s="6"/>
      <c r="D12" s="6"/>
      <c r="E12" s="6"/>
      <c r="F12" s="6"/>
      <c r="G12" s="6"/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4" sqref="B4"/>
    </sheetView>
  </sheetViews>
  <sheetFormatPr baseColWidth="10" defaultRowHeight="12.75"/>
  <cols>
    <col min="1" max="1" width="17.42578125" customWidth="1"/>
  </cols>
  <sheetData>
    <row r="1" spans="1:5">
      <c r="A1" s="14" t="s">
        <v>19</v>
      </c>
      <c r="B1" s="6"/>
      <c r="C1" s="6"/>
      <c r="D1" s="6"/>
      <c r="E1" s="6"/>
    </row>
    <row r="2" spans="1:5">
      <c r="A2" s="6"/>
      <c r="B2" s="6"/>
      <c r="C2" s="6"/>
      <c r="D2" s="6"/>
      <c r="E2" s="6"/>
    </row>
    <row r="3" spans="1:5">
      <c r="A3" s="6"/>
      <c r="B3" s="23" t="s">
        <v>20</v>
      </c>
      <c r="C3" s="23" t="s">
        <v>20</v>
      </c>
      <c r="D3" s="23" t="s">
        <v>21</v>
      </c>
      <c r="E3" s="6"/>
    </row>
    <row r="4" spans="1:5">
      <c r="A4" s="15" t="s">
        <v>22</v>
      </c>
      <c r="B4" s="20">
        <v>2000</v>
      </c>
      <c r="C4" s="20">
        <v>1900</v>
      </c>
      <c r="D4" s="20">
        <v>6000</v>
      </c>
      <c r="E4" s="6"/>
    </row>
    <row r="5" spans="1:5">
      <c r="A5" s="16" t="s">
        <v>23</v>
      </c>
      <c r="B5" s="21">
        <v>2662</v>
      </c>
      <c r="C5" s="21">
        <v>2662</v>
      </c>
      <c r="D5" s="21">
        <v>10000</v>
      </c>
      <c r="E5" s="6"/>
    </row>
    <row r="6" spans="1:5">
      <c r="A6" s="16" t="s">
        <v>24</v>
      </c>
      <c r="B6" s="22">
        <v>3</v>
      </c>
      <c r="C6" s="22">
        <v>3</v>
      </c>
      <c r="D6" s="22">
        <v>10</v>
      </c>
      <c r="E6" s="6"/>
    </row>
    <row r="7" spans="1:5">
      <c r="A7" s="16"/>
      <c r="B7" s="17"/>
      <c r="C7" s="17"/>
      <c r="D7" s="17"/>
      <c r="E7" s="6"/>
    </row>
    <row r="8" spans="1:5">
      <c r="A8" s="18" t="s">
        <v>25</v>
      </c>
      <c r="B8" s="19">
        <f>(B5/B4)^(1/B6)-1</f>
        <v>9.9999999999999867E-2</v>
      </c>
      <c r="C8" s="19">
        <f>(C5/C4)^(1/C6)-1</f>
        <v>0.11896924501021111</v>
      </c>
      <c r="D8" s="19">
        <f>(D5/D4)^(1/D6)-1</f>
        <v>5.2409779148925528E-2</v>
      </c>
      <c r="E8" s="6"/>
    </row>
    <row r="9" spans="1:5">
      <c r="A9" s="6"/>
      <c r="B9" s="6"/>
      <c r="C9" s="6"/>
      <c r="D9" s="6"/>
      <c r="E9" s="6"/>
    </row>
    <row r="10" spans="1:5">
      <c r="A10" s="6"/>
      <c r="B10" s="6"/>
      <c r="C10" s="6"/>
      <c r="D10" s="6"/>
      <c r="E10" s="6"/>
    </row>
    <row r="11" spans="1:5">
      <c r="A11" s="6" t="s">
        <v>26</v>
      </c>
      <c r="B11" s="6"/>
      <c r="C11" s="6"/>
      <c r="D11" s="6"/>
      <c r="E11" s="6"/>
    </row>
    <row r="12" spans="1:5">
      <c r="A12" s="14" t="s">
        <v>420</v>
      </c>
      <c r="B12" s="6"/>
      <c r="C12" s="6"/>
      <c r="D12" s="6"/>
      <c r="E12" s="6"/>
    </row>
    <row r="13" spans="1:5">
      <c r="A13" s="6" t="s">
        <v>370</v>
      </c>
      <c r="B13" s="6"/>
      <c r="C13" s="6"/>
      <c r="D13" s="6"/>
      <c r="E13" s="6"/>
    </row>
    <row r="14" spans="1:5">
      <c r="A14" s="6"/>
      <c r="B14" s="6"/>
      <c r="C14" s="6"/>
      <c r="D14" s="6"/>
      <c r="E14" s="6"/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       &amp;A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3" sqref="B3"/>
    </sheetView>
  </sheetViews>
  <sheetFormatPr baseColWidth="10" defaultRowHeight="12.75"/>
  <cols>
    <col min="1" max="1" width="21.7109375" customWidth="1"/>
    <col min="2" max="2" width="15.7109375" customWidth="1"/>
  </cols>
  <sheetData>
    <row r="1" spans="1:6">
      <c r="A1" s="14" t="s">
        <v>172</v>
      </c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6" t="s">
        <v>287</v>
      </c>
      <c r="B3" s="10">
        <v>200000</v>
      </c>
      <c r="C3" s="6"/>
      <c r="D3" s="6"/>
      <c r="E3" s="6"/>
      <c r="F3" s="6"/>
    </row>
    <row r="4" spans="1:6">
      <c r="A4" s="6" t="s">
        <v>51</v>
      </c>
      <c r="B4" s="29">
        <v>0.06</v>
      </c>
      <c r="C4" s="6"/>
      <c r="D4" s="6"/>
      <c r="E4" s="6"/>
      <c r="F4" s="6"/>
    </row>
    <row r="5" spans="1:6">
      <c r="A5" s="6" t="s">
        <v>173</v>
      </c>
      <c r="B5" s="29">
        <v>0.01</v>
      </c>
      <c r="C5" s="6"/>
      <c r="D5" s="6"/>
      <c r="E5" s="6"/>
      <c r="F5" s="6"/>
    </row>
    <row r="6" spans="1:6">
      <c r="A6" s="6" t="s">
        <v>174</v>
      </c>
      <c r="B6" s="51">
        <v>5</v>
      </c>
      <c r="C6" s="6" t="s">
        <v>288</v>
      </c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6" t="s">
        <v>158</v>
      </c>
      <c r="B8" s="51">
        <v>97</v>
      </c>
      <c r="C8" s="6" t="s">
        <v>175</v>
      </c>
      <c r="D8" s="6"/>
      <c r="E8" s="6"/>
      <c r="F8" s="6"/>
    </row>
    <row r="9" spans="1:6">
      <c r="A9" s="6" t="s">
        <v>25</v>
      </c>
      <c r="B9" s="29">
        <v>0</v>
      </c>
      <c r="C9" s="6" t="s">
        <v>176</v>
      </c>
      <c r="D9" s="6"/>
      <c r="E9" s="6"/>
      <c r="F9" s="6"/>
    </row>
    <row r="10" spans="1:6">
      <c r="A10" s="6"/>
      <c r="B10" s="46"/>
      <c r="C10" s="6" t="s">
        <v>177</v>
      </c>
      <c r="D10" s="6"/>
      <c r="E10" s="6"/>
      <c r="F10" s="6"/>
    </row>
    <row r="11" spans="1:6">
      <c r="A11" s="14" t="s">
        <v>166</v>
      </c>
      <c r="B11" s="6"/>
      <c r="C11" s="6"/>
      <c r="D11" s="6"/>
      <c r="E11" s="6"/>
      <c r="F11" s="6"/>
    </row>
    <row r="12" spans="1:6">
      <c r="A12" s="6" t="s">
        <v>12</v>
      </c>
      <c r="B12" s="52">
        <f>IF(B8=0,100*(($B$4+$B$5)*(1-(1+B9)^(-$B$6))/B9+$B$14*(1+B9)^(-$B$6)),B8)</f>
        <v>97</v>
      </c>
      <c r="C12" s="6"/>
      <c r="D12" s="6"/>
      <c r="E12" s="6"/>
      <c r="F12" s="6"/>
    </row>
    <row r="13" spans="1:6">
      <c r="A13" s="6" t="s">
        <v>25</v>
      </c>
      <c r="B13" s="113">
        <f>IF(B9=0,B27,B9)</f>
        <v>6.741299611237081E-2</v>
      </c>
      <c r="C13" s="6"/>
      <c r="D13" s="6"/>
      <c r="E13" s="6"/>
      <c r="F13" s="6"/>
    </row>
    <row r="14" spans="1:6">
      <c r="A14" s="6" t="s">
        <v>178</v>
      </c>
      <c r="B14" s="113">
        <f>100%-$B$5*100%*((1+$B$4)^$B$6-1)/$B$4</f>
        <v>0.94362907039999988</v>
      </c>
      <c r="C14" s="6" t="s">
        <v>289</v>
      </c>
      <c r="D14" s="6"/>
      <c r="E14" s="8">
        <f>B14*B3</f>
        <v>188725.81407999998</v>
      </c>
      <c r="F14" s="6"/>
    </row>
    <row r="15" spans="1:6">
      <c r="A15" s="6"/>
      <c r="B15" s="113"/>
      <c r="C15" s="6"/>
      <c r="D15" s="6"/>
      <c r="E15" s="6"/>
      <c r="F15" s="6"/>
    </row>
    <row r="16" spans="1:6">
      <c r="A16" s="2" t="s">
        <v>179</v>
      </c>
    </row>
    <row r="17" spans="1:3" ht="15.75">
      <c r="A17" s="2" t="s">
        <v>37</v>
      </c>
      <c r="B17" s="2" t="s">
        <v>38</v>
      </c>
      <c r="C17" s="2" t="s">
        <v>180</v>
      </c>
    </row>
    <row r="18" spans="1:3">
      <c r="A18">
        <v>1</v>
      </c>
      <c r="B18" s="98">
        <f>B4</f>
        <v>0.06</v>
      </c>
      <c r="C18">
        <f t="shared" ref="C18:C27" si="0">100*(($B$4+$B$5)*(1-(1+B18)^(-$B$6))/B18+$B$14*(1+B18)^(-$B$6))</f>
        <v>100</v>
      </c>
    </row>
    <row r="19" spans="1:3">
      <c r="A19">
        <v>2</v>
      </c>
      <c r="B19" s="98">
        <f>B4/B12*100+(100-B8)/(B6*100)</f>
        <v>6.7855670103092777E-2</v>
      </c>
      <c r="C19">
        <f t="shared" si="0"/>
        <v>96.824603117773648</v>
      </c>
    </row>
    <row r="20" spans="1:3">
      <c r="A20">
        <v>3</v>
      </c>
      <c r="B20" s="98">
        <f t="shared" ref="B20:B27" si="1">IF(ABS(C18-C19)&lt;0.000001,B19,B19+(B18-B19)*(C19-$B$12)/(C19-C18))</f>
        <v>6.7421752676394553E-2</v>
      </c>
      <c r="C20">
        <f t="shared" si="0"/>
        <v>96.996526428840994</v>
      </c>
    </row>
    <row r="21" spans="1:3">
      <c r="A21">
        <v>4</v>
      </c>
      <c r="B21" s="98">
        <f t="shared" si="1"/>
        <v>6.7412985726471295E-2</v>
      </c>
      <c r="C21">
        <f t="shared" si="0"/>
        <v>97.000004119995936</v>
      </c>
    </row>
    <row r="22" spans="1:3">
      <c r="A22">
        <v>5</v>
      </c>
      <c r="B22" s="98">
        <f t="shared" si="1"/>
        <v>6.7412996112614407E-2</v>
      </c>
      <c r="C22">
        <f t="shared" si="0"/>
        <v>96.999999999903366</v>
      </c>
    </row>
    <row r="23" spans="1:3">
      <c r="A23">
        <v>6</v>
      </c>
      <c r="B23" s="98">
        <f t="shared" si="1"/>
        <v>6.741299611237081E-2</v>
      </c>
      <c r="C23">
        <f t="shared" si="0"/>
        <v>97</v>
      </c>
    </row>
    <row r="24" spans="1:3">
      <c r="A24">
        <v>7</v>
      </c>
      <c r="B24" s="98">
        <f t="shared" si="1"/>
        <v>6.741299611237081E-2</v>
      </c>
      <c r="C24">
        <f t="shared" si="0"/>
        <v>97</v>
      </c>
    </row>
    <row r="25" spans="1:3">
      <c r="A25">
        <v>8</v>
      </c>
      <c r="B25" s="98">
        <f t="shared" si="1"/>
        <v>6.741299611237081E-2</v>
      </c>
      <c r="C25">
        <f t="shared" si="0"/>
        <v>97</v>
      </c>
    </row>
    <row r="26" spans="1:3">
      <c r="A26">
        <v>9</v>
      </c>
      <c r="B26" s="98">
        <f t="shared" si="1"/>
        <v>6.741299611237081E-2</v>
      </c>
      <c r="C26">
        <f t="shared" si="0"/>
        <v>97</v>
      </c>
    </row>
    <row r="27" spans="1:3">
      <c r="A27">
        <v>10</v>
      </c>
      <c r="B27" s="98">
        <f t="shared" si="1"/>
        <v>6.741299611237081E-2</v>
      </c>
      <c r="C27">
        <f t="shared" si="0"/>
        <v>97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300" r:id="rId1"/>
  <headerFooter alignWithMargins="0">
    <oddHeader>&amp;C&amp;F             &amp;A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B3" sqref="B3"/>
    </sheetView>
  </sheetViews>
  <sheetFormatPr baseColWidth="10" defaultColWidth="11.42578125" defaultRowHeight="12.75"/>
  <cols>
    <col min="1" max="1" width="26.5703125" customWidth="1"/>
    <col min="2" max="3" width="14.42578125" customWidth="1"/>
    <col min="6" max="6" width="12.42578125" customWidth="1"/>
  </cols>
  <sheetData>
    <row r="1" spans="1:6" ht="15.75">
      <c r="A1" s="44" t="s">
        <v>192</v>
      </c>
      <c r="B1" s="44"/>
      <c r="C1" s="6"/>
      <c r="D1" s="6"/>
      <c r="E1" s="6"/>
      <c r="F1" s="6"/>
    </row>
    <row r="2" spans="1:6">
      <c r="A2" s="6"/>
      <c r="B2" s="9" t="s">
        <v>290</v>
      </c>
      <c r="C2" s="9" t="s">
        <v>291</v>
      </c>
      <c r="D2" s="6"/>
      <c r="E2" s="6"/>
      <c r="F2" s="6"/>
    </row>
    <row r="3" spans="1:6">
      <c r="A3" s="6" t="s">
        <v>88</v>
      </c>
      <c r="B3" s="110">
        <v>170000</v>
      </c>
      <c r="C3" s="110">
        <v>180851.06</v>
      </c>
      <c r="D3" s="6"/>
      <c r="E3" s="6"/>
      <c r="F3" s="6"/>
    </row>
    <row r="4" spans="1:6">
      <c r="A4" s="6" t="s">
        <v>292</v>
      </c>
      <c r="B4" s="12">
        <v>0.09</v>
      </c>
      <c r="C4" s="12">
        <v>7.4660000000000004E-2</v>
      </c>
      <c r="D4" s="6"/>
      <c r="E4" s="6"/>
      <c r="F4" s="6"/>
    </row>
    <row r="5" spans="1:6">
      <c r="A5" s="6" t="s">
        <v>182</v>
      </c>
      <c r="B5" s="110">
        <v>1417</v>
      </c>
      <c r="C5" s="110">
        <v>1277</v>
      </c>
      <c r="D5" s="6"/>
      <c r="E5" s="6"/>
      <c r="F5" s="6"/>
    </row>
    <row r="6" spans="1:6">
      <c r="A6" s="6" t="s">
        <v>183</v>
      </c>
      <c r="B6" s="115">
        <v>12</v>
      </c>
      <c r="C6" s="115">
        <v>12</v>
      </c>
      <c r="D6" s="6"/>
      <c r="E6" s="6"/>
      <c r="F6" s="6"/>
    </row>
    <row r="7" spans="1:6">
      <c r="A7" s="6" t="s">
        <v>184</v>
      </c>
      <c r="B7" s="115">
        <v>5</v>
      </c>
      <c r="C7" s="115">
        <v>5</v>
      </c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>
      <c r="A9" s="6" t="s">
        <v>158</v>
      </c>
      <c r="B9" s="28">
        <v>100</v>
      </c>
      <c r="C9" s="28">
        <v>94</v>
      </c>
      <c r="D9" s="6" t="s">
        <v>293</v>
      </c>
      <c r="E9" s="6"/>
      <c r="F9" s="6"/>
    </row>
    <row r="10" spans="1:6">
      <c r="A10" s="6" t="s">
        <v>25</v>
      </c>
      <c r="B10" s="11">
        <v>0</v>
      </c>
      <c r="C10" s="11">
        <v>0</v>
      </c>
      <c r="D10" s="6" t="s">
        <v>294</v>
      </c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14" t="s">
        <v>166</v>
      </c>
      <c r="B12" s="6"/>
      <c r="C12" s="6"/>
      <c r="D12" s="6"/>
      <c r="E12" s="6"/>
      <c r="F12" s="6"/>
    </row>
    <row r="13" spans="1:6">
      <c r="A13" s="6" t="s">
        <v>158</v>
      </c>
      <c r="B13" s="66">
        <f>IF(B9=0,($B$5*($B$6+(($B$6-1)*B10/2))*((1-(1+B10)^(-$B$7))/B10)+$B$16*(1+B10)^(-$B$7))/$B$3*100,B9)</f>
        <v>100</v>
      </c>
      <c r="C13" s="66">
        <f>IF(C9=0,($B$5*($B$6+(($B$6-1)*C10/2))*((1-(1+C10)^(-$B$7))/C10)+$B$16*(1+C10)^(-$B$7))/$B$3*100,C9)</f>
        <v>94</v>
      </c>
      <c r="D13" s="6"/>
      <c r="E13" s="6"/>
      <c r="F13" s="6"/>
    </row>
    <row r="14" spans="1:6">
      <c r="A14" s="6" t="s">
        <v>189</v>
      </c>
      <c r="B14" s="61">
        <f>B13*B3/100</f>
        <v>170000</v>
      </c>
      <c r="C14" s="61">
        <f>C13*C3/100</f>
        <v>169999.9964</v>
      </c>
      <c r="D14" s="6"/>
      <c r="E14" s="6"/>
      <c r="F14" s="6"/>
    </row>
    <row r="15" spans="1:6">
      <c r="A15" s="14" t="s">
        <v>388</v>
      </c>
      <c r="B15" s="113">
        <f>IF(B10=0,E33,B10)</f>
        <v>9.3806897670981312E-2</v>
      </c>
      <c r="C15" s="113">
        <f>IF(C10=0,E46,C10)</f>
        <v>9.3808580247166443E-2</v>
      </c>
      <c r="D15" s="6"/>
      <c r="E15" s="6"/>
      <c r="F15" s="6"/>
    </row>
    <row r="16" spans="1:6">
      <c r="A16" s="6" t="s">
        <v>190</v>
      </c>
      <c r="B16" s="8">
        <f>B$3-(B$5-B$3*B$4/B$6)*((1+B$4/B$6)^(B$7*B$6)-1)/B$4*B$6</f>
        <v>159289.77255657289</v>
      </c>
      <c r="C16" s="8">
        <f>C$3-(C$5-C$3*C$4/C$6)*((1+C$4/C$6)^(C$7*C$6)-1)/C$4*C$6</f>
        <v>169850.8014694833</v>
      </c>
      <c r="D16" s="6"/>
      <c r="E16" s="6"/>
      <c r="F16" s="6"/>
    </row>
    <row r="17" spans="1:6">
      <c r="A17" s="6" t="s">
        <v>295</v>
      </c>
      <c r="B17" s="8">
        <f>B16+B7*B6*B5</f>
        <v>244309.77255657289</v>
      </c>
      <c r="C17" s="8">
        <f>C16+C7*C6*C5</f>
        <v>246470.8014694833</v>
      </c>
      <c r="D17" s="6"/>
      <c r="E17" s="6"/>
      <c r="F17" s="6"/>
    </row>
    <row r="18" spans="1:6">
      <c r="A18" s="6" t="s">
        <v>401</v>
      </c>
      <c r="B18" s="8"/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  <row r="22" spans="1:6">
      <c r="A22" t="s">
        <v>113</v>
      </c>
    </row>
    <row r="23" spans="1:6">
      <c r="A23" s="2" t="s">
        <v>37</v>
      </c>
      <c r="C23" t="s">
        <v>403</v>
      </c>
      <c r="F23" t="s">
        <v>402</v>
      </c>
    </row>
    <row r="24" spans="1:6">
      <c r="A24">
        <v>1</v>
      </c>
      <c r="B24" s="33">
        <f>B4</f>
        <v>0.09</v>
      </c>
      <c r="C24">
        <f t="shared" ref="C24:C33" si="0">($B$5*($B$6+(($B$6-1)*B24/2))*((1-(1+B24)^(-$B$7))/B24)+$B$16*(1+B24)^(-$B$7))/$B$3*100</f>
        <v>101.40900736691647</v>
      </c>
      <c r="E24" s="33">
        <f>B24</f>
        <v>0.09</v>
      </c>
      <c r="F24" s="1">
        <f t="shared" ref="F24:F33" si="1">$B$5*(1-(1+E24)^(-$B$7))/((1+E24)^(1/$B$6)-1)+$B$16*(1+E24)^(-$B$7)-$B$14</f>
        <v>2352.8664692136517</v>
      </c>
    </row>
    <row r="25" spans="1:6">
      <c r="A25">
        <v>2</v>
      </c>
      <c r="B25" s="33">
        <f>B24*2</f>
        <v>0.18</v>
      </c>
      <c r="C25">
        <f t="shared" si="0"/>
        <v>74.816666470079724</v>
      </c>
      <c r="E25" s="33">
        <f>B25</f>
        <v>0.18</v>
      </c>
      <c r="F25" s="1">
        <f t="shared" si="1"/>
        <v>-42942.70698566435</v>
      </c>
    </row>
    <row r="26" spans="1:6">
      <c r="A26">
        <v>3</v>
      </c>
      <c r="B26" s="33">
        <f t="shared" ref="B26:B33" si="2">IF(ABS(C24-C25)&lt;0.000001,B25,B25+(B24-B25)*(C25-$B$13)/(C25-C24))</f>
        <v>9.4768691237617469E-2</v>
      </c>
      <c r="C26">
        <f t="shared" si="0"/>
        <v>99.681846885004504</v>
      </c>
      <c r="E26" s="33">
        <f>IF(ABS(F24-F25)&lt;0.000001,E25,E25+(E24-E25)*(F25)/(F25-F24))</f>
        <v>9.4675025970036006E-2</v>
      </c>
      <c r="F26" s="1">
        <f t="shared" si="1"/>
        <v>-530.18055215355707</v>
      </c>
    </row>
    <row r="27" spans="1:6">
      <c r="A27">
        <v>4</v>
      </c>
      <c r="B27" s="33">
        <f t="shared" si="2"/>
        <v>9.3678145907746521E-2</v>
      </c>
      <c r="C27">
        <f t="shared" si="0"/>
        <v>100.07311960986533</v>
      </c>
      <c r="E27" s="33">
        <f t="shared" ref="E27:E33" si="3">IF(ABS(F25-F26)&lt;0.000001,E26,E26+(E25-E26)*(F26)/(F26-F25))</f>
        <v>9.3608415568634612E-2</v>
      </c>
      <c r="F27" s="1">
        <f t="shared" si="1"/>
        <v>121.54612948058639</v>
      </c>
    </row>
    <row r="28" spans="1:6">
      <c r="A28">
        <v>5</v>
      </c>
      <c r="B28" s="33">
        <f t="shared" si="2"/>
        <v>9.3881943013943953E-2</v>
      </c>
      <c r="C28">
        <f t="shared" si="0"/>
        <v>99.999834222546028</v>
      </c>
      <c r="E28" s="33">
        <f t="shared" si="3"/>
        <v>9.3807336941055655E-2</v>
      </c>
      <c r="F28" s="1">
        <f t="shared" si="1"/>
        <v>-0.26886309904512018</v>
      </c>
    </row>
    <row r="29" spans="1:6">
      <c r="A29">
        <v>6</v>
      </c>
      <c r="B29" s="33">
        <f t="shared" si="2"/>
        <v>9.3881482008460762E-2</v>
      </c>
      <c r="C29">
        <f t="shared" si="0"/>
        <v>99.99999991385306</v>
      </c>
      <c r="E29" s="33">
        <f t="shared" si="3"/>
        <v>9.3806897893155855E-2</v>
      </c>
      <c r="F29" s="1">
        <f t="shared" si="1"/>
        <v>-1.3598520308732986E-4</v>
      </c>
    </row>
    <row r="30" spans="1:6">
      <c r="A30">
        <v>7</v>
      </c>
      <c r="B30" s="33">
        <f t="shared" si="2"/>
        <v>9.3881481768772798E-2</v>
      </c>
      <c r="C30">
        <f t="shared" si="0"/>
        <v>100.00000000000011</v>
      </c>
      <c r="E30" s="33">
        <f t="shared" si="3"/>
        <v>9.380689767098245E-2</v>
      </c>
      <c r="F30" s="1">
        <f t="shared" si="1"/>
        <v>-6.9849193096160889E-10</v>
      </c>
    </row>
    <row r="31" spans="1:6">
      <c r="A31">
        <v>8</v>
      </c>
      <c r="B31" s="33">
        <f t="shared" si="2"/>
        <v>9.3881481768772798E-2</v>
      </c>
      <c r="C31">
        <f t="shared" si="0"/>
        <v>100.00000000000011</v>
      </c>
      <c r="E31" s="33">
        <f t="shared" si="3"/>
        <v>9.3806897670981312E-2</v>
      </c>
      <c r="F31" s="1">
        <f t="shared" si="1"/>
        <v>1.2223608791828156E-9</v>
      </c>
    </row>
    <row r="32" spans="1:6">
      <c r="A32">
        <v>9</v>
      </c>
      <c r="B32" s="33">
        <f t="shared" si="2"/>
        <v>9.3881481768772798E-2</v>
      </c>
      <c r="C32">
        <f t="shared" si="0"/>
        <v>100.00000000000011</v>
      </c>
      <c r="E32" s="33">
        <f t="shared" si="3"/>
        <v>9.3806897670981312E-2</v>
      </c>
      <c r="F32" s="1">
        <f t="shared" si="1"/>
        <v>1.2223608791828156E-9</v>
      </c>
    </row>
    <row r="33" spans="1:6">
      <c r="A33">
        <v>10</v>
      </c>
      <c r="B33" s="33">
        <f t="shared" si="2"/>
        <v>9.3881481768772798E-2</v>
      </c>
      <c r="C33">
        <f t="shared" si="0"/>
        <v>100.00000000000011</v>
      </c>
      <c r="E33" s="33">
        <f t="shared" si="3"/>
        <v>9.3806897670981312E-2</v>
      </c>
      <c r="F33" s="1">
        <f t="shared" si="1"/>
        <v>1.2223608791828156E-9</v>
      </c>
    </row>
    <row r="34" spans="1:6">
      <c r="B34" s="33"/>
    </row>
    <row r="35" spans="1:6">
      <c r="B35" s="33"/>
    </row>
    <row r="36" spans="1:6">
      <c r="A36" s="2" t="s">
        <v>37</v>
      </c>
      <c r="C36" t="s">
        <v>403</v>
      </c>
      <c r="F36" t="s">
        <v>402</v>
      </c>
    </row>
    <row r="37" spans="1:6">
      <c r="A37">
        <v>1</v>
      </c>
      <c r="B37" s="33">
        <f>C4</f>
        <v>7.4660000000000004E-2</v>
      </c>
      <c r="C37" s="35">
        <f t="shared" ref="C37:C46" si="4">($C$5*($C$6+(($C$6-1)*B37/2))*((1-(1+B37)^(-$C$7))/B37)+$C$16*(1+B37)^(-$C$7))/$C$3*100</f>
        <v>101.00962107908293</v>
      </c>
      <c r="E37" s="33">
        <f>B37</f>
        <v>7.4660000000000004E-2</v>
      </c>
      <c r="F37" s="1">
        <f t="shared" ref="F37:F46" si="5">$C$5*(1-(1+E37)^(-$C$7))/((1+E37)^(1/$C$6)-1)+$C$16*(1+E37)^(-$C$7)-$C$14</f>
        <v>12649.369570069306</v>
      </c>
    </row>
    <row r="38" spans="1:6">
      <c r="A38">
        <v>2</v>
      </c>
      <c r="B38" s="33">
        <f>B37*2</f>
        <v>0.14932000000000001</v>
      </c>
      <c r="C38" s="35">
        <f t="shared" si="4"/>
        <v>77.228439029445227</v>
      </c>
      <c r="E38" s="33">
        <f>B38</f>
        <v>0.14932000000000001</v>
      </c>
      <c r="F38" s="1">
        <f t="shared" si="5"/>
        <v>-30419.99868857392</v>
      </c>
    </row>
    <row r="39" spans="1:6">
      <c r="A39">
        <v>3</v>
      </c>
      <c r="B39" s="33">
        <f t="shared" ref="B39:B46" si="6">IF(ABS(C37-C38)&lt;0.000001,B38,B38+(B37-B38)*(C38-$C$13)/(C38-C37))</f>
        <v>9.6666404419762833E-2</v>
      </c>
      <c r="C39" s="35">
        <f t="shared" si="4"/>
        <v>93.038205302820415</v>
      </c>
      <c r="E39" s="33">
        <f>IF(ABS(F37-F38)&lt;0.000001,E38,E38+(E37-E38)*(F38)/(F38-F37))</f>
        <v>9.6587461912837569E-2</v>
      </c>
      <c r="F39" s="1">
        <f t="shared" si="5"/>
        <v>-1733.7649133135856</v>
      </c>
    </row>
    <row r="40" spans="1:6">
      <c r="A40">
        <v>4</v>
      </c>
      <c r="B40" s="33">
        <f t="shared" si="6"/>
        <v>9.3463197734677594E-2</v>
      </c>
      <c r="C40" s="35">
        <f t="shared" si="4"/>
        <v>94.142681414492486</v>
      </c>
      <c r="E40" s="33">
        <f t="shared" ref="E40:E46" si="7">IF(ABS(F38-F39)&lt;0.000001,E39,E39+(E38-E39)*(F39)/(F39-F38))</f>
        <v>9.3400364399732094E-2</v>
      </c>
      <c r="F40" s="1">
        <f t="shared" si="5"/>
        <v>256.78152025304735</v>
      </c>
    </row>
    <row r="41" spans="1:6">
      <c r="A41">
        <v>5</v>
      </c>
      <c r="B41" s="33">
        <f t="shared" si="6"/>
        <v>9.387700302744019E-2</v>
      </c>
      <c r="C41" s="35">
        <f t="shared" si="4"/>
        <v>93.998972427701872</v>
      </c>
      <c r="E41" s="33">
        <f t="shared" si="7"/>
        <v>9.3811501628590185E-2</v>
      </c>
      <c r="F41" s="1">
        <f t="shared" si="5"/>
        <v>-1.8357043716823682</v>
      </c>
    </row>
    <row r="42" spans="1:6">
      <c r="A42">
        <v>6</v>
      </c>
      <c r="B42" s="33">
        <f t="shared" si="6"/>
        <v>9.3874044166862597E-2</v>
      </c>
      <c r="C42" s="35">
        <f t="shared" si="4"/>
        <v>93.999998911544608</v>
      </c>
      <c r="E42" s="33">
        <f t="shared" si="7"/>
        <v>9.3808583314044541E-2</v>
      </c>
      <c r="F42" s="1">
        <f t="shared" si="5"/>
        <v>-1.9271443306934088E-3</v>
      </c>
    </row>
    <row r="43" spans="1:6">
      <c r="A43">
        <v>7</v>
      </c>
      <c r="B43" s="33">
        <f t="shared" si="6"/>
        <v>9.3874041029367764E-2</v>
      </c>
      <c r="C43" s="35">
        <f t="shared" si="4"/>
        <v>94.000000000008328</v>
      </c>
      <c r="E43" s="33">
        <f t="shared" si="7"/>
        <v>9.3808580247143475E-2</v>
      </c>
      <c r="F43" s="1">
        <f t="shared" si="5"/>
        <v>1.4435499906539917E-8</v>
      </c>
    </row>
    <row r="44" spans="1:6">
      <c r="A44">
        <v>8</v>
      </c>
      <c r="B44" s="33">
        <f t="shared" si="6"/>
        <v>9.3874041029391772E-2</v>
      </c>
      <c r="C44" s="35">
        <f t="shared" si="4"/>
        <v>93.999999999999986</v>
      </c>
      <c r="E44" s="33">
        <f t="shared" si="7"/>
        <v>9.3808580247166443E-2</v>
      </c>
      <c r="F44" s="1">
        <f t="shared" si="5"/>
        <v>0</v>
      </c>
    </row>
    <row r="45" spans="1:6">
      <c r="A45">
        <v>9</v>
      </c>
      <c r="B45" s="33">
        <f t="shared" si="6"/>
        <v>9.3874041029391772E-2</v>
      </c>
      <c r="C45" s="35">
        <f t="shared" si="4"/>
        <v>93.999999999999986</v>
      </c>
      <c r="E45" s="320">
        <f t="shared" si="7"/>
        <v>9.3808580247166443E-2</v>
      </c>
      <c r="F45" s="1">
        <f t="shared" si="5"/>
        <v>0</v>
      </c>
    </row>
    <row r="46" spans="1:6">
      <c r="A46">
        <v>10</v>
      </c>
      <c r="B46" s="33">
        <f t="shared" si="6"/>
        <v>9.3874041029391772E-2</v>
      </c>
      <c r="C46" s="35">
        <f t="shared" si="4"/>
        <v>93.999999999999986</v>
      </c>
      <c r="E46" s="214">
        <f t="shared" si="7"/>
        <v>9.3808580247166443E-2</v>
      </c>
      <c r="F46" s="1">
        <f t="shared" si="5"/>
        <v>0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     &amp;A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1"/>
  <sheetViews>
    <sheetView workbookViewId="0">
      <selection activeCell="D2" sqref="D2"/>
    </sheetView>
  </sheetViews>
  <sheetFormatPr baseColWidth="10" defaultRowHeight="12.75"/>
  <cols>
    <col min="1" max="1" width="6.7109375" style="6" customWidth="1"/>
    <col min="2" max="2" width="13" style="6" customWidth="1"/>
    <col min="3" max="3" width="11.42578125" style="6"/>
    <col min="4" max="4" width="14.140625" style="6" customWidth="1"/>
    <col min="5" max="6" width="11.42578125" style="6"/>
    <col min="7" max="7" width="17.140625" style="6" customWidth="1"/>
  </cols>
  <sheetData>
    <row r="1" spans="1:6" ht="15.75">
      <c r="A1" s="44" t="s">
        <v>397</v>
      </c>
      <c r="B1" s="44"/>
      <c r="C1" s="44"/>
      <c r="D1" s="44"/>
    </row>
    <row r="2" spans="1:6">
      <c r="B2" s="6" t="s">
        <v>157</v>
      </c>
      <c r="D2" s="110">
        <v>200000</v>
      </c>
    </row>
    <row r="3" spans="1:6">
      <c r="B3" s="6" t="s">
        <v>28</v>
      </c>
      <c r="D3" s="110">
        <v>0</v>
      </c>
    </row>
    <row r="4" spans="1:6">
      <c r="B4" s="6" t="s">
        <v>51</v>
      </c>
      <c r="D4" s="12">
        <v>0.06</v>
      </c>
    </row>
    <row r="5" spans="1:6">
      <c r="B5" s="6" t="s">
        <v>163</v>
      </c>
      <c r="D5" s="12">
        <v>0</v>
      </c>
      <c r="E5" s="6" t="s">
        <v>297</v>
      </c>
    </row>
    <row r="6" spans="1:6">
      <c r="B6" s="6" t="s">
        <v>298</v>
      </c>
      <c r="D6" s="10">
        <v>1500</v>
      </c>
      <c r="E6" s="6" t="s">
        <v>299</v>
      </c>
    </row>
    <row r="7" spans="1:6">
      <c r="E7" s="6" t="s">
        <v>300</v>
      </c>
    </row>
    <row r="9" spans="1:6">
      <c r="B9" s="6" t="s">
        <v>174</v>
      </c>
      <c r="D9" s="28">
        <v>5</v>
      </c>
      <c r="E9" s="6" t="s">
        <v>301</v>
      </c>
    </row>
    <row r="10" spans="1:6">
      <c r="B10" s="6" t="s">
        <v>302</v>
      </c>
      <c r="D10" s="28">
        <v>3</v>
      </c>
      <c r="E10" s="6" t="s">
        <v>261</v>
      </c>
      <c r="F10" s="14" t="str">
        <f>IF(D10&gt;=D9,"&lt;---  Fehler: Wert muß kleiner als Zinsbindungsdauer sein","")</f>
        <v/>
      </c>
    </row>
    <row r="11" spans="1:6">
      <c r="B11" s="6" t="s">
        <v>303</v>
      </c>
      <c r="D11" s="10">
        <v>80331.95</v>
      </c>
    </row>
    <row r="13" spans="1:6">
      <c r="B13" s="6" t="s">
        <v>88</v>
      </c>
      <c r="D13" s="61">
        <f>D2/(1-D3)</f>
        <v>200000</v>
      </c>
    </row>
    <row r="14" spans="1:6">
      <c r="B14" s="6" t="s">
        <v>304</v>
      </c>
      <c r="D14" s="61">
        <f>IF(D6=0,D13*(D4+D5),D6*12)</f>
        <v>18000</v>
      </c>
    </row>
    <row r="15" spans="1:6">
      <c r="A15" s="6" t="s">
        <v>305</v>
      </c>
      <c r="D15" s="61">
        <f>VLOOKUP(D9*12+1,A20:B402,2)</f>
        <v>74568.010000000009</v>
      </c>
      <c r="E15" s="6" t="s">
        <v>306</v>
      </c>
    </row>
    <row r="16" spans="1:6">
      <c r="D16" s="61"/>
      <c r="E16" s="6" t="s">
        <v>307</v>
      </c>
    </row>
    <row r="17" spans="1:5">
      <c r="A17" s="6" t="s">
        <v>308</v>
      </c>
      <c r="D17" s="61">
        <f>(D13*(1+D4/12)^(D10*12)-D14/12*((1+D4/12)^(D10*12)-1)/(D4/12)-D11)*(1+D4/12)^((D9-D10)*12)-D14/12*((1+D4/12)^((D9-D10)*12)-1)/(D4/12)</f>
        <v>74568.041960927221</v>
      </c>
    </row>
    <row r="18" spans="1:5">
      <c r="A18" s="111"/>
      <c r="B18" s="111" t="s">
        <v>91</v>
      </c>
      <c r="C18" s="54"/>
      <c r="D18" s="54"/>
      <c r="E18" s="54"/>
    </row>
    <row r="19" spans="1:5">
      <c r="A19" s="55" t="s">
        <v>144</v>
      </c>
      <c r="B19" s="56" t="s">
        <v>92</v>
      </c>
      <c r="C19" s="55" t="s">
        <v>4</v>
      </c>
      <c r="D19" s="55" t="s">
        <v>5</v>
      </c>
      <c r="E19" s="55" t="s">
        <v>33</v>
      </c>
    </row>
    <row r="20" spans="1:5">
      <c r="A20" s="6">
        <f>1</f>
        <v>1</v>
      </c>
      <c r="B20" s="8">
        <f>D13</f>
        <v>200000</v>
      </c>
      <c r="C20" s="8">
        <f>IF(A20="","",ROUND(B20*D4/12,2))</f>
        <v>1000</v>
      </c>
      <c r="D20" s="8">
        <f t="shared" ref="D20:D83" si="0">IF(A20="","",ROUND(E20-C20,2))</f>
        <v>500</v>
      </c>
      <c r="E20" s="8">
        <f>D14/12</f>
        <v>1500</v>
      </c>
    </row>
    <row r="21" spans="1:5">
      <c r="A21" s="6">
        <f>IF(OR(E20&lt;$D$14/12,E20=""),"",A20+1)</f>
        <v>2</v>
      </c>
      <c r="B21" s="8">
        <f t="shared" ref="B21:B84" si="1">IF(A21="","",IF(AND(B20-D20=0,E20=0),"",B20-D20-IF($D$10*12+1=A21,$D$11,0)))</f>
        <v>199500</v>
      </c>
      <c r="C21" s="8">
        <f>IF(A21="","",ROUND(B21*$D$4/12,2))</f>
        <v>997.5</v>
      </c>
      <c r="D21" s="8">
        <f t="shared" si="0"/>
        <v>502.5</v>
      </c>
      <c r="E21" s="8">
        <f t="shared" ref="E21:E84" si="2">IF(A21="","",IF(B21+C21&gt;$D$14/12,$D$14/12,B21+C21))</f>
        <v>1500</v>
      </c>
    </row>
    <row r="22" spans="1:5">
      <c r="A22" s="6">
        <f t="shared" ref="A22:A85" si="3">IF(OR(AND(E21&lt;$D$14/12,E20&lt;$D$14/12),E21="",E21=0),"",A21+1)</f>
        <v>3</v>
      </c>
      <c r="B22" s="8">
        <f t="shared" si="1"/>
        <v>198997.5</v>
      </c>
      <c r="C22" s="8">
        <f>IF(A22="","",ROUND(B22*$D$4/12,2))</f>
        <v>994.99</v>
      </c>
      <c r="D22" s="8">
        <f t="shared" si="0"/>
        <v>505.01</v>
      </c>
      <c r="E22" s="8">
        <f t="shared" si="2"/>
        <v>1500</v>
      </c>
    </row>
    <row r="23" spans="1:5">
      <c r="A23" s="6">
        <f t="shared" si="3"/>
        <v>4</v>
      </c>
      <c r="B23" s="8">
        <f t="shared" si="1"/>
        <v>198492.49</v>
      </c>
      <c r="C23" s="8">
        <f>IF(A23="","",ROUND(B23*$D$4/12,2))</f>
        <v>992.46</v>
      </c>
      <c r="D23" s="8">
        <f t="shared" si="0"/>
        <v>507.54</v>
      </c>
      <c r="E23" s="8">
        <f t="shared" si="2"/>
        <v>1500</v>
      </c>
    </row>
    <row r="24" spans="1:5">
      <c r="A24" s="6">
        <f t="shared" si="3"/>
        <v>5</v>
      </c>
      <c r="B24" s="8">
        <f t="shared" si="1"/>
        <v>197984.94999999998</v>
      </c>
      <c r="C24" s="8">
        <f>IF(A24="","",ROUND(B24*$D$4/12,2))</f>
        <v>989.92</v>
      </c>
      <c r="D24" s="8">
        <f t="shared" si="0"/>
        <v>510.08</v>
      </c>
      <c r="E24" s="8">
        <f t="shared" si="2"/>
        <v>1500</v>
      </c>
    </row>
    <row r="25" spans="1:5">
      <c r="A25" s="6">
        <f t="shared" si="3"/>
        <v>6</v>
      </c>
      <c r="B25" s="8">
        <f t="shared" si="1"/>
        <v>197474.87</v>
      </c>
      <c r="C25" s="8">
        <f t="shared" ref="C25:C40" si="4">IF(A25="","",ROUND(B25*$D$4/12,2))</f>
        <v>987.37</v>
      </c>
      <c r="D25" s="8">
        <f t="shared" si="0"/>
        <v>512.63</v>
      </c>
      <c r="E25" s="8">
        <f t="shared" si="2"/>
        <v>1500</v>
      </c>
    </row>
    <row r="26" spans="1:5">
      <c r="A26" s="6">
        <f t="shared" si="3"/>
        <v>7</v>
      </c>
      <c r="B26" s="8">
        <f t="shared" si="1"/>
        <v>196962.24</v>
      </c>
      <c r="C26" s="8">
        <f t="shared" si="4"/>
        <v>984.81</v>
      </c>
      <c r="D26" s="8">
        <f t="shared" si="0"/>
        <v>515.19000000000005</v>
      </c>
      <c r="E26" s="8">
        <f t="shared" si="2"/>
        <v>1500</v>
      </c>
    </row>
    <row r="27" spans="1:5">
      <c r="A27" s="6">
        <f t="shared" si="3"/>
        <v>8</v>
      </c>
      <c r="B27" s="8">
        <f t="shared" si="1"/>
        <v>196447.05</v>
      </c>
      <c r="C27" s="8">
        <f t="shared" si="4"/>
        <v>982.24</v>
      </c>
      <c r="D27" s="8">
        <f t="shared" si="0"/>
        <v>517.76</v>
      </c>
      <c r="E27" s="8">
        <f t="shared" si="2"/>
        <v>1500</v>
      </c>
    </row>
    <row r="28" spans="1:5">
      <c r="A28" s="6">
        <f t="shared" si="3"/>
        <v>9</v>
      </c>
      <c r="B28" s="8">
        <f t="shared" si="1"/>
        <v>195929.28999999998</v>
      </c>
      <c r="C28" s="8">
        <f t="shared" si="4"/>
        <v>979.65</v>
      </c>
      <c r="D28" s="8">
        <f t="shared" si="0"/>
        <v>520.35</v>
      </c>
      <c r="E28" s="8">
        <f t="shared" si="2"/>
        <v>1500</v>
      </c>
    </row>
    <row r="29" spans="1:5">
      <c r="A29" s="6">
        <f t="shared" si="3"/>
        <v>10</v>
      </c>
      <c r="B29" s="8">
        <f t="shared" si="1"/>
        <v>195408.93999999997</v>
      </c>
      <c r="C29" s="8">
        <f>IF(A29="","",ROUND(B29*$D$4/12,2))</f>
        <v>977.04</v>
      </c>
      <c r="D29" s="8">
        <f t="shared" si="0"/>
        <v>522.96</v>
      </c>
      <c r="E29" s="8">
        <f t="shared" si="2"/>
        <v>1500</v>
      </c>
    </row>
    <row r="30" spans="1:5">
      <c r="A30" s="6">
        <f t="shared" si="3"/>
        <v>11</v>
      </c>
      <c r="B30" s="8">
        <f t="shared" si="1"/>
        <v>194885.97999999998</v>
      </c>
      <c r="C30" s="8">
        <f t="shared" si="4"/>
        <v>974.43</v>
      </c>
      <c r="D30" s="8">
        <f t="shared" si="0"/>
        <v>525.57000000000005</v>
      </c>
      <c r="E30" s="8">
        <f t="shared" si="2"/>
        <v>1500</v>
      </c>
    </row>
    <row r="31" spans="1:5">
      <c r="A31" s="6">
        <f t="shared" si="3"/>
        <v>12</v>
      </c>
      <c r="B31" s="8">
        <f t="shared" si="1"/>
        <v>194360.40999999997</v>
      </c>
      <c r="C31" s="8">
        <f t="shared" si="4"/>
        <v>971.8</v>
      </c>
      <c r="D31" s="8">
        <f t="shared" si="0"/>
        <v>528.20000000000005</v>
      </c>
      <c r="E31" s="8">
        <f t="shared" si="2"/>
        <v>1500</v>
      </c>
    </row>
    <row r="32" spans="1:5">
      <c r="A32" s="6">
        <f t="shared" si="3"/>
        <v>13</v>
      </c>
      <c r="B32" s="8">
        <f t="shared" si="1"/>
        <v>193832.20999999996</v>
      </c>
      <c r="C32" s="8">
        <f>IF(A32="","",ROUND(B32*$D$4/12,2))</f>
        <v>969.16</v>
      </c>
      <c r="D32" s="8">
        <f t="shared" si="0"/>
        <v>530.84</v>
      </c>
      <c r="E32" s="8">
        <f t="shared" si="2"/>
        <v>1500</v>
      </c>
    </row>
    <row r="33" spans="1:5">
      <c r="A33" s="6">
        <f t="shared" si="3"/>
        <v>14</v>
      </c>
      <c r="B33" s="8">
        <f t="shared" si="1"/>
        <v>193301.36999999997</v>
      </c>
      <c r="C33" s="8">
        <f t="shared" si="4"/>
        <v>966.51</v>
      </c>
      <c r="D33" s="8">
        <f t="shared" si="0"/>
        <v>533.49</v>
      </c>
      <c r="E33" s="8">
        <f t="shared" si="2"/>
        <v>1500</v>
      </c>
    </row>
    <row r="34" spans="1:5">
      <c r="A34" s="6">
        <f t="shared" si="3"/>
        <v>15</v>
      </c>
      <c r="B34" s="8">
        <f t="shared" si="1"/>
        <v>192767.87999999998</v>
      </c>
      <c r="C34" s="8">
        <f t="shared" si="4"/>
        <v>963.84</v>
      </c>
      <c r="D34" s="8">
        <f t="shared" si="0"/>
        <v>536.16</v>
      </c>
      <c r="E34" s="8">
        <f t="shared" si="2"/>
        <v>1500</v>
      </c>
    </row>
    <row r="35" spans="1:5">
      <c r="A35" s="6">
        <f t="shared" si="3"/>
        <v>16</v>
      </c>
      <c r="B35" s="8">
        <f t="shared" si="1"/>
        <v>192231.71999999997</v>
      </c>
      <c r="C35" s="8">
        <f t="shared" si="4"/>
        <v>961.16</v>
      </c>
      <c r="D35" s="8">
        <f t="shared" si="0"/>
        <v>538.84</v>
      </c>
      <c r="E35" s="8">
        <f t="shared" si="2"/>
        <v>1500</v>
      </c>
    </row>
    <row r="36" spans="1:5">
      <c r="A36" s="6">
        <f t="shared" si="3"/>
        <v>17</v>
      </c>
      <c r="B36" s="8">
        <f t="shared" si="1"/>
        <v>191692.87999999998</v>
      </c>
      <c r="C36" s="8">
        <f t="shared" si="4"/>
        <v>958.46</v>
      </c>
      <c r="D36" s="8">
        <f t="shared" si="0"/>
        <v>541.54</v>
      </c>
      <c r="E36" s="8">
        <f t="shared" si="2"/>
        <v>1500</v>
      </c>
    </row>
    <row r="37" spans="1:5">
      <c r="A37" s="6">
        <f t="shared" si="3"/>
        <v>18</v>
      </c>
      <c r="B37" s="8">
        <f t="shared" si="1"/>
        <v>191151.33999999997</v>
      </c>
      <c r="C37" s="8">
        <f t="shared" si="4"/>
        <v>955.76</v>
      </c>
      <c r="D37" s="8">
        <f t="shared" si="0"/>
        <v>544.24</v>
      </c>
      <c r="E37" s="8">
        <f t="shared" si="2"/>
        <v>1500</v>
      </c>
    </row>
    <row r="38" spans="1:5">
      <c r="A38" s="6">
        <f t="shared" si="3"/>
        <v>19</v>
      </c>
      <c r="B38" s="8">
        <f t="shared" si="1"/>
        <v>190607.09999999998</v>
      </c>
      <c r="C38" s="8">
        <f t="shared" si="4"/>
        <v>953.04</v>
      </c>
      <c r="D38" s="8">
        <f t="shared" si="0"/>
        <v>546.96</v>
      </c>
      <c r="E38" s="8">
        <f t="shared" si="2"/>
        <v>1500</v>
      </c>
    </row>
    <row r="39" spans="1:5">
      <c r="A39" s="6">
        <f t="shared" si="3"/>
        <v>20</v>
      </c>
      <c r="B39" s="8">
        <f t="shared" si="1"/>
        <v>190060.13999999998</v>
      </c>
      <c r="C39" s="8">
        <f t="shared" si="4"/>
        <v>950.3</v>
      </c>
      <c r="D39" s="8">
        <f t="shared" si="0"/>
        <v>549.70000000000005</v>
      </c>
      <c r="E39" s="8">
        <f t="shared" si="2"/>
        <v>1500</v>
      </c>
    </row>
    <row r="40" spans="1:5">
      <c r="A40" s="6">
        <f t="shared" si="3"/>
        <v>21</v>
      </c>
      <c r="B40" s="8">
        <f t="shared" si="1"/>
        <v>189510.43999999997</v>
      </c>
      <c r="C40" s="8">
        <f t="shared" si="4"/>
        <v>947.55</v>
      </c>
      <c r="D40" s="8">
        <f t="shared" si="0"/>
        <v>552.45000000000005</v>
      </c>
      <c r="E40" s="8">
        <f t="shared" si="2"/>
        <v>1500</v>
      </c>
    </row>
    <row r="41" spans="1:5">
      <c r="A41" s="6">
        <f t="shared" si="3"/>
        <v>22</v>
      </c>
      <c r="B41" s="8">
        <f t="shared" si="1"/>
        <v>188957.98999999996</v>
      </c>
      <c r="C41" s="8">
        <f t="shared" ref="C41:C56" si="5">IF(A41="","",ROUND(B41*$D$4/12,2))</f>
        <v>944.79</v>
      </c>
      <c r="D41" s="8">
        <f t="shared" si="0"/>
        <v>555.21</v>
      </c>
      <c r="E41" s="8">
        <f t="shared" si="2"/>
        <v>1500</v>
      </c>
    </row>
    <row r="42" spans="1:5">
      <c r="A42" s="6">
        <f t="shared" si="3"/>
        <v>23</v>
      </c>
      <c r="B42" s="8">
        <f t="shared" si="1"/>
        <v>188402.77999999997</v>
      </c>
      <c r="C42" s="8">
        <f t="shared" si="5"/>
        <v>942.01</v>
      </c>
      <c r="D42" s="8">
        <f t="shared" si="0"/>
        <v>557.99</v>
      </c>
      <c r="E42" s="8">
        <f t="shared" si="2"/>
        <v>1500</v>
      </c>
    </row>
    <row r="43" spans="1:5">
      <c r="A43" s="6">
        <f t="shared" si="3"/>
        <v>24</v>
      </c>
      <c r="B43" s="8">
        <f t="shared" si="1"/>
        <v>187844.78999999998</v>
      </c>
      <c r="C43" s="8">
        <f t="shared" si="5"/>
        <v>939.22</v>
      </c>
      <c r="D43" s="8">
        <f t="shared" si="0"/>
        <v>560.78</v>
      </c>
      <c r="E43" s="8">
        <f t="shared" si="2"/>
        <v>1500</v>
      </c>
    </row>
    <row r="44" spans="1:5">
      <c r="A44" s="6">
        <f t="shared" si="3"/>
        <v>25</v>
      </c>
      <c r="B44" s="8">
        <f t="shared" si="1"/>
        <v>187284.00999999998</v>
      </c>
      <c r="C44" s="8">
        <f t="shared" si="5"/>
        <v>936.42</v>
      </c>
      <c r="D44" s="8">
        <f t="shared" si="0"/>
        <v>563.58000000000004</v>
      </c>
      <c r="E44" s="8">
        <f t="shared" si="2"/>
        <v>1500</v>
      </c>
    </row>
    <row r="45" spans="1:5">
      <c r="A45" s="6">
        <f t="shared" si="3"/>
        <v>26</v>
      </c>
      <c r="B45" s="8">
        <f t="shared" si="1"/>
        <v>186720.43</v>
      </c>
      <c r="C45" s="8">
        <f t="shared" si="5"/>
        <v>933.6</v>
      </c>
      <c r="D45" s="8">
        <f t="shared" si="0"/>
        <v>566.4</v>
      </c>
      <c r="E45" s="8">
        <f t="shared" si="2"/>
        <v>1500</v>
      </c>
    </row>
    <row r="46" spans="1:5">
      <c r="A46" s="6">
        <f t="shared" si="3"/>
        <v>27</v>
      </c>
      <c r="B46" s="8">
        <f t="shared" si="1"/>
        <v>186154.03</v>
      </c>
      <c r="C46" s="8">
        <f t="shared" si="5"/>
        <v>930.77</v>
      </c>
      <c r="D46" s="8">
        <f t="shared" si="0"/>
        <v>569.23</v>
      </c>
      <c r="E46" s="8">
        <f t="shared" si="2"/>
        <v>1500</v>
      </c>
    </row>
    <row r="47" spans="1:5">
      <c r="A47" s="6">
        <f t="shared" si="3"/>
        <v>28</v>
      </c>
      <c r="B47" s="8">
        <f t="shared" si="1"/>
        <v>185584.8</v>
      </c>
      <c r="C47" s="8">
        <f t="shared" si="5"/>
        <v>927.92</v>
      </c>
      <c r="D47" s="8">
        <f t="shared" si="0"/>
        <v>572.08000000000004</v>
      </c>
      <c r="E47" s="8">
        <f t="shared" si="2"/>
        <v>1500</v>
      </c>
    </row>
    <row r="48" spans="1:5">
      <c r="A48" s="6">
        <f t="shared" si="3"/>
        <v>29</v>
      </c>
      <c r="B48" s="8">
        <f t="shared" si="1"/>
        <v>185012.72</v>
      </c>
      <c r="C48" s="8">
        <f t="shared" si="5"/>
        <v>925.06</v>
      </c>
      <c r="D48" s="8">
        <f t="shared" si="0"/>
        <v>574.94000000000005</v>
      </c>
      <c r="E48" s="8">
        <f t="shared" si="2"/>
        <v>1500</v>
      </c>
    </row>
    <row r="49" spans="1:5">
      <c r="A49" s="6">
        <f t="shared" si="3"/>
        <v>30</v>
      </c>
      <c r="B49" s="8">
        <f t="shared" si="1"/>
        <v>184437.78</v>
      </c>
      <c r="C49" s="8">
        <f t="shared" si="5"/>
        <v>922.19</v>
      </c>
      <c r="D49" s="8">
        <f t="shared" si="0"/>
        <v>577.80999999999995</v>
      </c>
      <c r="E49" s="8">
        <f t="shared" si="2"/>
        <v>1500</v>
      </c>
    </row>
    <row r="50" spans="1:5">
      <c r="A50" s="6">
        <f t="shared" si="3"/>
        <v>31</v>
      </c>
      <c r="B50" s="8">
        <f t="shared" si="1"/>
        <v>183859.97</v>
      </c>
      <c r="C50" s="8">
        <f t="shared" si="5"/>
        <v>919.3</v>
      </c>
      <c r="D50" s="8">
        <f t="shared" si="0"/>
        <v>580.70000000000005</v>
      </c>
      <c r="E50" s="8">
        <f t="shared" si="2"/>
        <v>1500</v>
      </c>
    </row>
    <row r="51" spans="1:5">
      <c r="A51" s="6">
        <f t="shared" si="3"/>
        <v>32</v>
      </c>
      <c r="B51" s="8">
        <f t="shared" si="1"/>
        <v>183279.27</v>
      </c>
      <c r="C51" s="8">
        <f t="shared" si="5"/>
        <v>916.4</v>
      </c>
      <c r="D51" s="8">
        <f t="shared" si="0"/>
        <v>583.6</v>
      </c>
      <c r="E51" s="8">
        <f t="shared" si="2"/>
        <v>1500</v>
      </c>
    </row>
    <row r="52" spans="1:5">
      <c r="A52" s="6">
        <f t="shared" si="3"/>
        <v>33</v>
      </c>
      <c r="B52" s="8">
        <f t="shared" si="1"/>
        <v>182695.66999999998</v>
      </c>
      <c r="C52" s="8">
        <f t="shared" si="5"/>
        <v>913.48</v>
      </c>
      <c r="D52" s="8">
        <f t="shared" si="0"/>
        <v>586.52</v>
      </c>
      <c r="E52" s="8">
        <f t="shared" si="2"/>
        <v>1500</v>
      </c>
    </row>
    <row r="53" spans="1:5">
      <c r="A53" s="6">
        <f t="shared" si="3"/>
        <v>34</v>
      </c>
      <c r="B53" s="8">
        <f t="shared" si="1"/>
        <v>182109.15</v>
      </c>
      <c r="C53" s="8">
        <f t="shared" si="5"/>
        <v>910.55</v>
      </c>
      <c r="D53" s="8">
        <f t="shared" si="0"/>
        <v>589.45000000000005</v>
      </c>
      <c r="E53" s="8">
        <f t="shared" si="2"/>
        <v>1500</v>
      </c>
    </row>
    <row r="54" spans="1:5">
      <c r="A54" s="6">
        <f t="shared" si="3"/>
        <v>35</v>
      </c>
      <c r="B54" s="8">
        <f t="shared" si="1"/>
        <v>181519.69999999998</v>
      </c>
      <c r="C54" s="8">
        <f t="shared" si="5"/>
        <v>907.6</v>
      </c>
      <c r="D54" s="8">
        <f t="shared" si="0"/>
        <v>592.4</v>
      </c>
      <c r="E54" s="8">
        <f t="shared" si="2"/>
        <v>1500</v>
      </c>
    </row>
    <row r="55" spans="1:5">
      <c r="A55" s="6">
        <f t="shared" si="3"/>
        <v>36</v>
      </c>
      <c r="B55" s="8">
        <f t="shared" si="1"/>
        <v>180927.3</v>
      </c>
      <c r="C55" s="8">
        <f t="shared" si="5"/>
        <v>904.64</v>
      </c>
      <c r="D55" s="8">
        <f t="shared" si="0"/>
        <v>595.36</v>
      </c>
      <c r="E55" s="8">
        <f t="shared" si="2"/>
        <v>1500</v>
      </c>
    </row>
    <row r="56" spans="1:5">
      <c r="A56" s="6">
        <f t="shared" si="3"/>
        <v>37</v>
      </c>
      <c r="B56" s="8">
        <f t="shared" si="1"/>
        <v>99999.99</v>
      </c>
      <c r="C56" s="8">
        <f t="shared" si="5"/>
        <v>500</v>
      </c>
      <c r="D56" s="8">
        <f t="shared" si="0"/>
        <v>1000</v>
      </c>
      <c r="E56" s="8">
        <f t="shared" si="2"/>
        <v>1500</v>
      </c>
    </row>
    <row r="57" spans="1:5">
      <c r="A57" s="6">
        <f t="shared" si="3"/>
        <v>38</v>
      </c>
      <c r="B57" s="8">
        <f t="shared" si="1"/>
        <v>98999.99</v>
      </c>
      <c r="C57" s="8">
        <f t="shared" ref="C57:C72" si="6">IF(A57="","",ROUND(B57*$D$4/12,2))</f>
        <v>495</v>
      </c>
      <c r="D57" s="8">
        <f t="shared" si="0"/>
        <v>1005</v>
      </c>
      <c r="E57" s="8">
        <f t="shared" si="2"/>
        <v>1500</v>
      </c>
    </row>
    <row r="58" spans="1:5">
      <c r="A58" s="6">
        <f t="shared" si="3"/>
        <v>39</v>
      </c>
      <c r="B58" s="8">
        <f t="shared" si="1"/>
        <v>97994.99</v>
      </c>
      <c r="C58" s="8">
        <f t="shared" si="6"/>
        <v>489.97</v>
      </c>
      <c r="D58" s="8">
        <f t="shared" si="0"/>
        <v>1010.03</v>
      </c>
      <c r="E58" s="8">
        <f t="shared" si="2"/>
        <v>1500</v>
      </c>
    </row>
    <row r="59" spans="1:5">
      <c r="A59" s="6">
        <f t="shared" si="3"/>
        <v>40</v>
      </c>
      <c r="B59" s="8">
        <f t="shared" si="1"/>
        <v>96984.960000000006</v>
      </c>
      <c r="C59" s="8">
        <f t="shared" si="6"/>
        <v>484.92</v>
      </c>
      <c r="D59" s="8">
        <f t="shared" si="0"/>
        <v>1015.08</v>
      </c>
      <c r="E59" s="8">
        <f t="shared" si="2"/>
        <v>1500</v>
      </c>
    </row>
    <row r="60" spans="1:5">
      <c r="A60" s="6">
        <f t="shared" si="3"/>
        <v>41</v>
      </c>
      <c r="B60" s="8">
        <f t="shared" si="1"/>
        <v>95969.88</v>
      </c>
      <c r="C60" s="8">
        <f t="shared" si="6"/>
        <v>479.85</v>
      </c>
      <c r="D60" s="8">
        <f t="shared" si="0"/>
        <v>1020.15</v>
      </c>
      <c r="E60" s="8">
        <f t="shared" si="2"/>
        <v>1500</v>
      </c>
    </row>
    <row r="61" spans="1:5">
      <c r="A61" s="6">
        <f t="shared" si="3"/>
        <v>42</v>
      </c>
      <c r="B61" s="8">
        <f t="shared" si="1"/>
        <v>94949.73000000001</v>
      </c>
      <c r="C61" s="8">
        <f t="shared" si="6"/>
        <v>474.75</v>
      </c>
      <c r="D61" s="8">
        <f t="shared" si="0"/>
        <v>1025.25</v>
      </c>
      <c r="E61" s="8">
        <f t="shared" si="2"/>
        <v>1500</v>
      </c>
    </row>
    <row r="62" spans="1:5">
      <c r="A62" s="6">
        <f t="shared" si="3"/>
        <v>43</v>
      </c>
      <c r="B62" s="8">
        <f t="shared" si="1"/>
        <v>93924.48000000001</v>
      </c>
      <c r="C62" s="8">
        <f t="shared" si="6"/>
        <v>469.62</v>
      </c>
      <c r="D62" s="8">
        <f t="shared" si="0"/>
        <v>1030.3800000000001</v>
      </c>
      <c r="E62" s="8">
        <f t="shared" si="2"/>
        <v>1500</v>
      </c>
    </row>
    <row r="63" spans="1:5">
      <c r="A63" s="6">
        <f t="shared" si="3"/>
        <v>44</v>
      </c>
      <c r="B63" s="8">
        <f t="shared" si="1"/>
        <v>92894.1</v>
      </c>
      <c r="C63" s="8">
        <f t="shared" si="6"/>
        <v>464.47</v>
      </c>
      <c r="D63" s="8">
        <f t="shared" si="0"/>
        <v>1035.53</v>
      </c>
      <c r="E63" s="8">
        <f t="shared" si="2"/>
        <v>1500</v>
      </c>
    </row>
    <row r="64" spans="1:5">
      <c r="A64" s="6">
        <f t="shared" si="3"/>
        <v>45</v>
      </c>
      <c r="B64" s="8">
        <f t="shared" si="1"/>
        <v>91858.57</v>
      </c>
      <c r="C64" s="8">
        <f t="shared" si="6"/>
        <v>459.29</v>
      </c>
      <c r="D64" s="8">
        <f t="shared" si="0"/>
        <v>1040.71</v>
      </c>
      <c r="E64" s="8">
        <f t="shared" si="2"/>
        <v>1500</v>
      </c>
    </row>
    <row r="65" spans="1:5">
      <c r="A65" s="6">
        <f t="shared" si="3"/>
        <v>46</v>
      </c>
      <c r="B65" s="8">
        <f t="shared" si="1"/>
        <v>90817.86</v>
      </c>
      <c r="C65" s="8">
        <f t="shared" si="6"/>
        <v>454.09</v>
      </c>
      <c r="D65" s="8">
        <f t="shared" si="0"/>
        <v>1045.9100000000001</v>
      </c>
      <c r="E65" s="8">
        <f t="shared" si="2"/>
        <v>1500</v>
      </c>
    </row>
    <row r="66" spans="1:5">
      <c r="A66" s="6">
        <f t="shared" si="3"/>
        <v>47</v>
      </c>
      <c r="B66" s="8">
        <f t="shared" si="1"/>
        <v>89771.95</v>
      </c>
      <c r="C66" s="8">
        <f t="shared" si="6"/>
        <v>448.86</v>
      </c>
      <c r="D66" s="8">
        <f t="shared" si="0"/>
        <v>1051.1400000000001</v>
      </c>
      <c r="E66" s="8">
        <f t="shared" si="2"/>
        <v>1500</v>
      </c>
    </row>
    <row r="67" spans="1:5">
      <c r="A67" s="6">
        <f t="shared" si="3"/>
        <v>48</v>
      </c>
      <c r="B67" s="8">
        <f t="shared" si="1"/>
        <v>88720.81</v>
      </c>
      <c r="C67" s="8">
        <f t="shared" si="6"/>
        <v>443.6</v>
      </c>
      <c r="D67" s="8">
        <f t="shared" si="0"/>
        <v>1056.4000000000001</v>
      </c>
      <c r="E67" s="8">
        <f t="shared" si="2"/>
        <v>1500</v>
      </c>
    </row>
    <row r="68" spans="1:5">
      <c r="A68" s="6">
        <f t="shared" si="3"/>
        <v>49</v>
      </c>
      <c r="B68" s="8">
        <f t="shared" si="1"/>
        <v>87664.41</v>
      </c>
      <c r="C68" s="8">
        <f t="shared" si="6"/>
        <v>438.32</v>
      </c>
      <c r="D68" s="8">
        <f t="shared" si="0"/>
        <v>1061.68</v>
      </c>
      <c r="E68" s="8">
        <f t="shared" si="2"/>
        <v>1500</v>
      </c>
    </row>
    <row r="69" spans="1:5">
      <c r="A69" s="6">
        <f t="shared" si="3"/>
        <v>50</v>
      </c>
      <c r="B69" s="8">
        <f t="shared" si="1"/>
        <v>86602.73000000001</v>
      </c>
      <c r="C69" s="8">
        <f t="shared" si="6"/>
        <v>433.01</v>
      </c>
      <c r="D69" s="8">
        <f t="shared" si="0"/>
        <v>1066.99</v>
      </c>
      <c r="E69" s="8">
        <f t="shared" si="2"/>
        <v>1500</v>
      </c>
    </row>
    <row r="70" spans="1:5">
      <c r="A70" s="6">
        <f t="shared" si="3"/>
        <v>51</v>
      </c>
      <c r="B70" s="8">
        <f t="shared" si="1"/>
        <v>85535.74</v>
      </c>
      <c r="C70" s="8">
        <f t="shared" si="6"/>
        <v>427.68</v>
      </c>
      <c r="D70" s="8">
        <f t="shared" si="0"/>
        <v>1072.32</v>
      </c>
      <c r="E70" s="8">
        <f t="shared" si="2"/>
        <v>1500</v>
      </c>
    </row>
    <row r="71" spans="1:5">
      <c r="A71" s="6">
        <f t="shared" si="3"/>
        <v>52</v>
      </c>
      <c r="B71" s="8">
        <f t="shared" si="1"/>
        <v>84463.42</v>
      </c>
      <c r="C71" s="8">
        <f t="shared" si="6"/>
        <v>422.32</v>
      </c>
      <c r="D71" s="8">
        <f t="shared" si="0"/>
        <v>1077.68</v>
      </c>
      <c r="E71" s="8">
        <f t="shared" si="2"/>
        <v>1500</v>
      </c>
    </row>
    <row r="72" spans="1:5">
      <c r="A72" s="6">
        <f t="shared" si="3"/>
        <v>53</v>
      </c>
      <c r="B72" s="8">
        <f t="shared" si="1"/>
        <v>83385.740000000005</v>
      </c>
      <c r="C72" s="8">
        <f t="shared" si="6"/>
        <v>416.93</v>
      </c>
      <c r="D72" s="8">
        <f t="shared" si="0"/>
        <v>1083.07</v>
      </c>
      <c r="E72" s="8">
        <f t="shared" si="2"/>
        <v>1500</v>
      </c>
    </row>
    <row r="73" spans="1:5">
      <c r="A73" s="6">
        <f t="shared" si="3"/>
        <v>54</v>
      </c>
      <c r="B73" s="8">
        <f t="shared" si="1"/>
        <v>82302.67</v>
      </c>
      <c r="C73" s="8">
        <f t="shared" ref="C73:C88" si="7">IF(A73="","",ROUND(B73*$D$4/12,2))</f>
        <v>411.51</v>
      </c>
      <c r="D73" s="8">
        <f t="shared" si="0"/>
        <v>1088.49</v>
      </c>
      <c r="E73" s="8">
        <f t="shared" si="2"/>
        <v>1500</v>
      </c>
    </row>
    <row r="74" spans="1:5">
      <c r="A74" s="6">
        <f t="shared" si="3"/>
        <v>55</v>
      </c>
      <c r="B74" s="8">
        <f t="shared" si="1"/>
        <v>81214.179999999993</v>
      </c>
      <c r="C74" s="8">
        <f t="shared" si="7"/>
        <v>406.07</v>
      </c>
      <c r="D74" s="8">
        <f t="shared" si="0"/>
        <v>1093.93</v>
      </c>
      <c r="E74" s="8">
        <f t="shared" si="2"/>
        <v>1500</v>
      </c>
    </row>
    <row r="75" spans="1:5">
      <c r="A75" s="6">
        <f t="shared" si="3"/>
        <v>56</v>
      </c>
      <c r="B75" s="8">
        <f t="shared" si="1"/>
        <v>80120.25</v>
      </c>
      <c r="C75" s="8">
        <f t="shared" si="7"/>
        <v>400.6</v>
      </c>
      <c r="D75" s="8">
        <f t="shared" si="0"/>
        <v>1099.4000000000001</v>
      </c>
      <c r="E75" s="8">
        <f t="shared" si="2"/>
        <v>1500</v>
      </c>
    </row>
    <row r="76" spans="1:5">
      <c r="A76" s="6">
        <f t="shared" si="3"/>
        <v>57</v>
      </c>
      <c r="B76" s="8">
        <f t="shared" si="1"/>
        <v>79020.850000000006</v>
      </c>
      <c r="C76" s="8">
        <f t="shared" si="7"/>
        <v>395.1</v>
      </c>
      <c r="D76" s="8">
        <f t="shared" si="0"/>
        <v>1104.9000000000001</v>
      </c>
      <c r="E76" s="8">
        <f t="shared" si="2"/>
        <v>1500</v>
      </c>
    </row>
    <row r="77" spans="1:5">
      <c r="A77" s="6">
        <f t="shared" si="3"/>
        <v>58</v>
      </c>
      <c r="B77" s="8">
        <f t="shared" si="1"/>
        <v>77915.950000000012</v>
      </c>
      <c r="C77" s="8">
        <f t="shared" si="7"/>
        <v>389.58</v>
      </c>
      <c r="D77" s="8">
        <f t="shared" si="0"/>
        <v>1110.42</v>
      </c>
      <c r="E77" s="8">
        <f t="shared" si="2"/>
        <v>1500</v>
      </c>
    </row>
    <row r="78" spans="1:5">
      <c r="A78" s="6">
        <f t="shared" si="3"/>
        <v>59</v>
      </c>
      <c r="B78" s="8">
        <f t="shared" si="1"/>
        <v>76805.530000000013</v>
      </c>
      <c r="C78" s="8">
        <f t="shared" si="7"/>
        <v>384.03</v>
      </c>
      <c r="D78" s="8">
        <f t="shared" si="0"/>
        <v>1115.97</v>
      </c>
      <c r="E78" s="8">
        <f t="shared" si="2"/>
        <v>1500</v>
      </c>
    </row>
    <row r="79" spans="1:5">
      <c r="A79" s="6">
        <f t="shared" si="3"/>
        <v>60</v>
      </c>
      <c r="B79" s="8">
        <f t="shared" si="1"/>
        <v>75689.560000000012</v>
      </c>
      <c r="C79" s="8">
        <f t="shared" si="7"/>
        <v>378.45</v>
      </c>
      <c r="D79" s="8">
        <f t="shared" si="0"/>
        <v>1121.55</v>
      </c>
      <c r="E79" s="8">
        <f t="shared" si="2"/>
        <v>1500</v>
      </c>
    </row>
    <row r="80" spans="1:5">
      <c r="A80" s="6">
        <f t="shared" si="3"/>
        <v>61</v>
      </c>
      <c r="B80" s="8">
        <f t="shared" si="1"/>
        <v>74568.010000000009</v>
      </c>
      <c r="C80" s="8">
        <f t="shared" si="7"/>
        <v>372.84</v>
      </c>
      <c r="D80" s="8">
        <f t="shared" si="0"/>
        <v>1127.1600000000001</v>
      </c>
      <c r="E80" s="8">
        <f t="shared" si="2"/>
        <v>1500</v>
      </c>
    </row>
    <row r="81" spans="1:5">
      <c r="A81" s="6">
        <f t="shared" si="3"/>
        <v>62</v>
      </c>
      <c r="B81" s="8">
        <f t="shared" si="1"/>
        <v>73440.850000000006</v>
      </c>
      <c r="C81" s="8">
        <f t="shared" si="7"/>
        <v>367.2</v>
      </c>
      <c r="D81" s="8">
        <f t="shared" si="0"/>
        <v>1132.8</v>
      </c>
      <c r="E81" s="8">
        <f t="shared" si="2"/>
        <v>1500</v>
      </c>
    </row>
    <row r="82" spans="1:5">
      <c r="A82" s="6">
        <f t="shared" si="3"/>
        <v>63</v>
      </c>
      <c r="B82" s="8">
        <f t="shared" si="1"/>
        <v>72308.05</v>
      </c>
      <c r="C82" s="8">
        <f t="shared" si="7"/>
        <v>361.54</v>
      </c>
      <c r="D82" s="8">
        <f t="shared" si="0"/>
        <v>1138.46</v>
      </c>
      <c r="E82" s="8">
        <f t="shared" si="2"/>
        <v>1500</v>
      </c>
    </row>
    <row r="83" spans="1:5">
      <c r="A83" s="6">
        <f t="shared" si="3"/>
        <v>64</v>
      </c>
      <c r="B83" s="8">
        <f t="shared" si="1"/>
        <v>71169.59</v>
      </c>
      <c r="C83" s="8">
        <f t="shared" si="7"/>
        <v>355.85</v>
      </c>
      <c r="D83" s="8">
        <f t="shared" si="0"/>
        <v>1144.1500000000001</v>
      </c>
      <c r="E83" s="8">
        <f t="shared" si="2"/>
        <v>1500</v>
      </c>
    </row>
    <row r="84" spans="1:5">
      <c r="A84" s="6">
        <f t="shared" si="3"/>
        <v>65</v>
      </c>
      <c r="B84" s="8">
        <f t="shared" si="1"/>
        <v>70025.440000000002</v>
      </c>
      <c r="C84" s="8">
        <f t="shared" si="7"/>
        <v>350.13</v>
      </c>
      <c r="D84" s="8">
        <f t="shared" ref="D84:D147" si="8">IF(A84="","",ROUND(E84-C84,2))</f>
        <v>1149.8699999999999</v>
      </c>
      <c r="E84" s="8">
        <f t="shared" si="2"/>
        <v>1500</v>
      </c>
    </row>
    <row r="85" spans="1:5">
      <c r="A85" s="6">
        <f t="shared" si="3"/>
        <v>66</v>
      </c>
      <c r="B85" s="8">
        <f t="shared" ref="B85:B148" si="9">IF(A85="","",IF(AND(B84-D84=0,E84=0),"",B84-D84-IF($D$10*12+1=A85,$D$11,0)))</f>
        <v>68875.570000000007</v>
      </c>
      <c r="C85" s="8">
        <f t="shared" si="7"/>
        <v>344.38</v>
      </c>
      <c r="D85" s="8">
        <f t="shared" si="8"/>
        <v>1155.6199999999999</v>
      </c>
      <c r="E85" s="8">
        <f t="shared" ref="E85:E148" si="10">IF(A85="","",IF(B85+C85&gt;$D$14/12,$D$14/12,B85+C85))</f>
        <v>1500</v>
      </c>
    </row>
    <row r="86" spans="1:5">
      <c r="A86" s="6">
        <f t="shared" ref="A86:A149" si="11">IF(OR(AND(E85&lt;$D$14/12,E84&lt;$D$14/12),E85="",E85=0),"",A85+1)</f>
        <v>67</v>
      </c>
      <c r="B86" s="8">
        <f t="shared" si="9"/>
        <v>67719.950000000012</v>
      </c>
      <c r="C86" s="8">
        <f t="shared" si="7"/>
        <v>338.6</v>
      </c>
      <c r="D86" s="8">
        <f t="shared" si="8"/>
        <v>1161.4000000000001</v>
      </c>
      <c r="E86" s="8">
        <f t="shared" si="10"/>
        <v>1500</v>
      </c>
    </row>
    <row r="87" spans="1:5">
      <c r="A87" s="6">
        <f t="shared" si="11"/>
        <v>68</v>
      </c>
      <c r="B87" s="8">
        <f t="shared" si="9"/>
        <v>66558.550000000017</v>
      </c>
      <c r="C87" s="8">
        <f t="shared" si="7"/>
        <v>332.79</v>
      </c>
      <c r="D87" s="8">
        <f t="shared" si="8"/>
        <v>1167.21</v>
      </c>
      <c r="E87" s="8">
        <f t="shared" si="10"/>
        <v>1500</v>
      </c>
    </row>
    <row r="88" spans="1:5">
      <c r="A88" s="6">
        <f t="shared" si="11"/>
        <v>69</v>
      </c>
      <c r="B88" s="8">
        <f t="shared" si="9"/>
        <v>65391.340000000018</v>
      </c>
      <c r="C88" s="8">
        <f t="shared" si="7"/>
        <v>326.95999999999998</v>
      </c>
      <c r="D88" s="8">
        <f t="shared" si="8"/>
        <v>1173.04</v>
      </c>
      <c r="E88" s="8">
        <f t="shared" si="10"/>
        <v>1500</v>
      </c>
    </row>
    <row r="89" spans="1:5">
      <c r="A89" s="6">
        <f t="shared" si="11"/>
        <v>70</v>
      </c>
      <c r="B89" s="8">
        <f t="shared" si="9"/>
        <v>64218.300000000017</v>
      </c>
      <c r="C89" s="8">
        <f t="shared" ref="C89:C104" si="12">IF(A89="","",ROUND(B89*$D$4/12,2))</f>
        <v>321.08999999999997</v>
      </c>
      <c r="D89" s="8">
        <f t="shared" si="8"/>
        <v>1178.9100000000001</v>
      </c>
      <c r="E89" s="8">
        <f t="shared" si="10"/>
        <v>1500</v>
      </c>
    </row>
    <row r="90" spans="1:5">
      <c r="A90" s="6">
        <f t="shared" si="11"/>
        <v>71</v>
      </c>
      <c r="B90" s="8">
        <f t="shared" si="9"/>
        <v>63039.390000000014</v>
      </c>
      <c r="C90" s="8">
        <f t="shared" si="12"/>
        <v>315.2</v>
      </c>
      <c r="D90" s="8">
        <f t="shared" si="8"/>
        <v>1184.8</v>
      </c>
      <c r="E90" s="8">
        <f t="shared" si="10"/>
        <v>1500</v>
      </c>
    </row>
    <row r="91" spans="1:5">
      <c r="A91" s="6">
        <f t="shared" si="11"/>
        <v>72</v>
      </c>
      <c r="B91" s="8">
        <f t="shared" si="9"/>
        <v>61854.590000000011</v>
      </c>
      <c r="C91" s="8">
        <f t="shared" si="12"/>
        <v>309.27</v>
      </c>
      <c r="D91" s="8">
        <f t="shared" si="8"/>
        <v>1190.73</v>
      </c>
      <c r="E91" s="8">
        <f t="shared" si="10"/>
        <v>1500</v>
      </c>
    </row>
    <row r="92" spans="1:5">
      <c r="A92" s="6">
        <f t="shared" si="11"/>
        <v>73</v>
      </c>
      <c r="B92" s="8">
        <f t="shared" si="9"/>
        <v>60663.860000000008</v>
      </c>
      <c r="C92" s="8">
        <f t="shared" si="12"/>
        <v>303.32</v>
      </c>
      <c r="D92" s="8">
        <f t="shared" si="8"/>
        <v>1196.68</v>
      </c>
      <c r="E92" s="8">
        <f t="shared" si="10"/>
        <v>1500</v>
      </c>
    </row>
    <row r="93" spans="1:5">
      <c r="A93" s="6">
        <f t="shared" si="11"/>
        <v>74</v>
      </c>
      <c r="B93" s="8">
        <f t="shared" si="9"/>
        <v>59467.180000000008</v>
      </c>
      <c r="C93" s="8">
        <f t="shared" si="12"/>
        <v>297.33999999999997</v>
      </c>
      <c r="D93" s="8">
        <f t="shared" si="8"/>
        <v>1202.6600000000001</v>
      </c>
      <c r="E93" s="8">
        <f t="shared" si="10"/>
        <v>1500</v>
      </c>
    </row>
    <row r="94" spans="1:5">
      <c r="A94" s="6">
        <f t="shared" si="11"/>
        <v>75</v>
      </c>
      <c r="B94" s="8">
        <f t="shared" si="9"/>
        <v>58264.520000000004</v>
      </c>
      <c r="C94" s="8">
        <f t="shared" si="12"/>
        <v>291.32</v>
      </c>
      <c r="D94" s="8">
        <f t="shared" si="8"/>
        <v>1208.68</v>
      </c>
      <c r="E94" s="8">
        <f t="shared" si="10"/>
        <v>1500</v>
      </c>
    </row>
    <row r="95" spans="1:5">
      <c r="A95" s="6">
        <f t="shared" si="11"/>
        <v>76</v>
      </c>
      <c r="B95" s="8">
        <f t="shared" si="9"/>
        <v>57055.840000000004</v>
      </c>
      <c r="C95" s="8">
        <f t="shared" si="12"/>
        <v>285.27999999999997</v>
      </c>
      <c r="D95" s="8">
        <f t="shared" si="8"/>
        <v>1214.72</v>
      </c>
      <c r="E95" s="8">
        <f t="shared" si="10"/>
        <v>1500</v>
      </c>
    </row>
    <row r="96" spans="1:5">
      <c r="A96" s="6">
        <f t="shared" si="11"/>
        <v>77</v>
      </c>
      <c r="B96" s="8">
        <f t="shared" si="9"/>
        <v>55841.120000000003</v>
      </c>
      <c r="C96" s="8">
        <f t="shared" si="12"/>
        <v>279.20999999999998</v>
      </c>
      <c r="D96" s="8">
        <f t="shared" si="8"/>
        <v>1220.79</v>
      </c>
      <c r="E96" s="8">
        <f t="shared" si="10"/>
        <v>1500</v>
      </c>
    </row>
    <row r="97" spans="1:5">
      <c r="A97" s="6">
        <f t="shared" si="11"/>
        <v>78</v>
      </c>
      <c r="B97" s="8">
        <f t="shared" si="9"/>
        <v>54620.33</v>
      </c>
      <c r="C97" s="8">
        <f t="shared" si="12"/>
        <v>273.10000000000002</v>
      </c>
      <c r="D97" s="8">
        <f t="shared" si="8"/>
        <v>1226.9000000000001</v>
      </c>
      <c r="E97" s="8">
        <f t="shared" si="10"/>
        <v>1500</v>
      </c>
    </row>
    <row r="98" spans="1:5">
      <c r="A98" s="6">
        <f t="shared" si="11"/>
        <v>79</v>
      </c>
      <c r="B98" s="8">
        <f t="shared" si="9"/>
        <v>53393.43</v>
      </c>
      <c r="C98" s="8">
        <f t="shared" si="12"/>
        <v>266.97000000000003</v>
      </c>
      <c r="D98" s="8">
        <f t="shared" si="8"/>
        <v>1233.03</v>
      </c>
      <c r="E98" s="8">
        <f t="shared" si="10"/>
        <v>1500</v>
      </c>
    </row>
    <row r="99" spans="1:5">
      <c r="A99" s="6">
        <f t="shared" si="11"/>
        <v>80</v>
      </c>
      <c r="B99" s="8">
        <f t="shared" si="9"/>
        <v>52160.4</v>
      </c>
      <c r="C99" s="8">
        <f t="shared" si="12"/>
        <v>260.8</v>
      </c>
      <c r="D99" s="8">
        <f t="shared" si="8"/>
        <v>1239.2</v>
      </c>
      <c r="E99" s="8">
        <f t="shared" si="10"/>
        <v>1500</v>
      </c>
    </row>
    <row r="100" spans="1:5">
      <c r="A100" s="6">
        <f t="shared" si="11"/>
        <v>81</v>
      </c>
      <c r="B100" s="8">
        <f t="shared" si="9"/>
        <v>50921.200000000004</v>
      </c>
      <c r="C100" s="8">
        <f t="shared" si="12"/>
        <v>254.61</v>
      </c>
      <c r="D100" s="8">
        <f t="shared" si="8"/>
        <v>1245.3900000000001</v>
      </c>
      <c r="E100" s="8">
        <f t="shared" si="10"/>
        <v>1500</v>
      </c>
    </row>
    <row r="101" spans="1:5">
      <c r="A101" s="6">
        <f t="shared" si="11"/>
        <v>82</v>
      </c>
      <c r="B101" s="8">
        <f t="shared" si="9"/>
        <v>49675.810000000005</v>
      </c>
      <c r="C101" s="8">
        <f t="shared" si="12"/>
        <v>248.38</v>
      </c>
      <c r="D101" s="8">
        <f t="shared" si="8"/>
        <v>1251.6199999999999</v>
      </c>
      <c r="E101" s="8">
        <f t="shared" si="10"/>
        <v>1500</v>
      </c>
    </row>
    <row r="102" spans="1:5">
      <c r="A102" s="6">
        <f t="shared" si="11"/>
        <v>83</v>
      </c>
      <c r="B102" s="8">
        <f t="shared" si="9"/>
        <v>48424.19</v>
      </c>
      <c r="C102" s="8">
        <f t="shared" si="12"/>
        <v>242.12</v>
      </c>
      <c r="D102" s="8">
        <f t="shared" si="8"/>
        <v>1257.8800000000001</v>
      </c>
      <c r="E102" s="8">
        <f t="shared" si="10"/>
        <v>1500</v>
      </c>
    </row>
    <row r="103" spans="1:5">
      <c r="A103" s="6">
        <f t="shared" si="11"/>
        <v>84</v>
      </c>
      <c r="B103" s="8">
        <f t="shared" si="9"/>
        <v>47166.310000000005</v>
      </c>
      <c r="C103" s="8">
        <f t="shared" si="12"/>
        <v>235.83</v>
      </c>
      <c r="D103" s="8">
        <f t="shared" si="8"/>
        <v>1264.17</v>
      </c>
      <c r="E103" s="8">
        <f t="shared" si="10"/>
        <v>1500</v>
      </c>
    </row>
    <row r="104" spans="1:5">
      <c r="A104" s="6">
        <f t="shared" si="11"/>
        <v>85</v>
      </c>
      <c r="B104" s="8">
        <f t="shared" si="9"/>
        <v>45902.140000000007</v>
      </c>
      <c r="C104" s="8">
        <f t="shared" si="12"/>
        <v>229.51</v>
      </c>
      <c r="D104" s="8">
        <f t="shared" si="8"/>
        <v>1270.49</v>
      </c>
      <c r="E104" s="8">
        <f t="shared" si="10"/>
        <v>1500</v>
      </c>
    </row>
    <row r="105" spans="1:5">
      <c r="A105" s="6">
        <f t="shared" si="11"/>
        <v>86</v>
      </c>
      <c r="B105" s="8">
        <f t="shared" si="9"/>
        <v>44631.650000000009</v>
      </c>
      <c r="C105" s="8">
        <f t="shared" ref="C105:C120" si="13">IF(A105="","",ROUND(B105*$D$4/12,2))</f>
        <v>223.16</v>
      </c>
      <c r="D105" s="8">
        <f t="shared" si="8"/>
        <v>1276.8399999999999</v>
      </c>
      <c r="E105" s="8">
        <f t="shared" si="10"/>
        <v>1500</v>
      </c>
    </row>
    <row r="106" spans="1:5">
      <c r="A106" s="6">
        <f t="shared" si="11"/>
        <v>87</v>
      </c>
      <c r="B106" s="8">
        <f t="shared" si="9"/>
        <v>43354.810000000012</v>
      </c>
      <c r="C106" s="8">
        <f t="shared" si="13"/>
        <v>216.77</v>
      </c>
      <c r="D106" s="8">
        <f t="shared" si="8"/>
        <v>1283.23</v>
      </c>
      <c r="E106" s="8">
        <f t="shared" si="10"/>
        <v>1500</v>
      </c>
    </row>
    <row r="107" spans="1:5">
      <c r="A107" s="6">
        <f t="shared" si="11"/>
        <v>88</v>
      </c>
      <c r="B107" s="8">
        <f t="shared" si="9"/>
        <v>42071.580000000009</v>
      </c>
      <c r="C107" s="8">
        <f t="shared" si="13"/>
        <v>210.36</v>
      </c>
      <c r="D107" s="8">
        <f t="shared" si="8"/>
        <v>1289.6400000000001</v>
      </c>
      <c r="E107" s="8">
        <f t="shared" si="10"/>
        <v>1500</v>
      </c>
    </row>
    <row r="108" spans="1:5">
      <c r="A108" s="6">
        <f t="shared" si="11"/>
        <v>89</v>
      </c>
      <c r="B108" s="8">
        <f t="shared" si="9"/>
        <v>40781.94000000001</v>
      </c>
      <c r="C108" s="8">
        <f t="shared" si="13"/>
        <v>203.91</v>
      </c>
      <c r="D108" s="8">
        <f t="shared" si="8"/>
        <v>1296.0899999999999</v>
      </c>
      <c r="E108" s="8">
        <f t="shared" si="10"/>
        <v>1500</v>
      </c>
    </row>
    <row r="109" spans="1:5">
      <c r="A109" s="6">
        <f t="shared" si="11"/>
        <v>90</v>
      </c>
      <c r="B109" s="8">
        <f t="shared" si="9"/>
        <v>39485.850000000013</v>
      </c>
      <c r="C109" s="8">
        <f t="shared" si="13"/>
        <v>197.43</v>
      </c>
      <c r="D109" s="8">
        <f t="shared" si="8"/>
        <v>1302.57</v>
      </c>
      <c r="E109" s="8">
        <f t="shared" si="10"/>
        <v>1500</v>
      </c>
    </row>
    <row r="110" spans="1:5">
      <c r="A110" s="6">
        <f t="shared" si="11"/>
        <v>91</v>
      </c>
      <c r="B110" s="8">
        <f t="shared" si="9"/>
        <v>38183.280000000013</v>
      </c>
      <c r="C110" s="8">
        <f t="shared" si="13"/>
        <v>190.92</v>
      </c>
      <c r="D110" s="8">
        <f t="shared" si="8"/>
        <v>1309.08</v>
      </c>
      <c r="E110" s="8">
        <f t="shared" si="10"/>
        <v>1500</v>
      </c>
    </row>
    <row r="111" spans="1:5">
      <c r="A111" s="6">
        <f t="shared" si="11"/>
        <v>92</v>
      </c>
      <c r="B111" s="8">
        <f t="shared" si="9"/>
        <v>36874.200000000012</v>
      </c>
      <c r="C111" s="8">
        <f t="shared" si="13"/>
        <v>184.37</v>
      </c>
      <c r="D111" s="8">
        <f t="shared" si="8"/>
        <v>1315.63</v>
      </c>
      <c r="E111" s="8">
        <f t="shared" si="10"/>
        <v>1500</v>
      </c>
    </row>
    <row r="112" spans="1:5">
      <c r="A112" s="6">
        <f t="shared" si="11"/>
        <v>93</v>
      </c>
      <c r="B112" s="8">
        <f t="shared" si="9"/>
        <v>35558.570000000014</v>
      </c>
      <c r="C112" s="8">
        <f t="shared" si="13"/>
        <v>177.79</v>
      </c>
      <c r="D112" s="8">
        <f t="shared" si="8"/>
        <v>1322.21</v>
      </c>
      <c r="E112" s="8">
        <f t="shared" si="10"/>
        <v>1500</v>
      </c>
    </row>
    <row r="113" spans="1:5">
      <c r="A113" s="6">
        <f t="shared" si="11"/>
        <v>94</v>
      </c>
      <c r="B113" s="8">
        <f t="shared" si="9"/>
        <v>34236.360000000015</v>
      </c>
      <c r="C113" s="8">
        <f t="shared" si="13"/>
        <v>171.18</v>
      </c>
      <c r="D113" s="8">
        <f t="shared" si="8"/>
        <v>1328.82</v>
      </c>
      <c r="E113" s="8">
        <f t="shared" si="10"/>
        <v>1500</v>
      </c>
    </row>
    <row r="114" spans="1:5">
      <c r="A114" s="6">
        <f t="shared" si="11"/>
        <v>95</v>
      </c>
      <c r="B114" s="8">
        <f t="shared" si="9"/>
        <v>32907.540000000015</v>
      </c>
      <c r="C114" s="8">
        <f t="shared" si="13"/>
        <v>164.54</v>
      </c>
      <c r="D114" s="8">
        <f t="shared" si="8"/>
        <v>1335.46</v>
      </c>
      <c r="E114" s="8">
        <f t="shared" si="10"/>
        <v>1500</v>
      </c>
    </row>
    <row r="115" spans="1:5">
      <c r="A115" s="6">
        <f t="shared" si="11"/>
        <v>96</v>
      </c>
      <c r="B115" s="8">
        <f t="shared" si="9"/>
        <v>31572.080000000016</v>
      </c>
      <c r="C115" s="8">
        <f t="shared" si="13"/>
        <v>157.86000000000001</v>
      </c>
      <c r="D115" s="8">
        <f t="shared" si="8"/>
        <v>1342.14</v>
      </c>
      <c r="E115" s="8">
        <f t="shared" si="10"/>
        <v>1500</v>
      </c>
    </row>
    <row r="116" spans="1:5">
      <c r="A116" s="6">
        <f t="shared" si="11"/>
        <v>97</v>
      </c>
      <c r="B116" s="8">
        <f t="shared" si="9"/>
        <v>30229.940000000017</v>
      </c>
      <c r="C116" s="8">
        <f t="shared" si="13"/>
        <v>151.15</v>
      </c>
      <c r="D116" s="8">
        <f t="shared" si="8"/>
        <v>1348.85</v>
      </c>
      <c r="E116" s="8">
        <f t="shared" si="10"/>
        <v>1500</v>
      </c>
    </row>
    <row r="117" spans="1:5">
      <c r="A117" s="6">
        <f t="shared" si="11"/>
        <v>98</v>
      </c>
      <c r="B117" s="8">
        <f t="shared" si="9"/>
        <v>28881.090000000018</v>
      </c>
      <c r="C117" s="8">
        <f t="shared" si="13"/>
        <v>144.41</v>
      </c>
      <c r="D117" s="8">
        <f t="shared" si="8"/>
        <v>1355.59</v>
      </c>
      <c r="E117" s="8">
        <f t="shared" si="10"/>
        <v>1500</v>
      </c>
    </row>
    <row r="118" spans="1:5">
      <c r="A118" s="6">
        <f t="shared" si="11"/>
        <v>99</v>
      </c>
      <c r="B118" s="8">
        <f t="shared" si="9"/>
        <v>27525.500000000018</v>
      </c>
      <c r="C118" s="8">
        <f t="shared" si="13"/>
        <v>137.63</v>
      </c>
      <c r="D118" s="8">
        <f t="shared" si="8"/>
        <v>1362.37</v>
      </c>
      <c r="E118" s="8">
        <f t="shared" si="10"/>
        <v>1500</v>
      </c>
    </row>
    <row r="119" spans="1:5">
      <c r="A119" s="6">
        <f t="shared" si="11"/>
        <v>100</v>
      </c>
      <c r="B119" s="8">
        <f t="shared" si="9"/>
        <v>26163.130000000019</v>
      </c>
      <c r="C119" s="8">
        <f t="shared" si="13"/>
        <v>130.82</v>
      </c>
      <c r="D119" s="8">
        <f t="shared" si="8"/>
        <v>1369.18</v>
      </c>
      <c r="E119" s="8">
        <f t="shared" si="10"/>
        <v>1500</v>
      </c>
    </row>
    <row r="120" spans="1:5">
      <c r="A120" s="6">
        <f t="shared" si="11"/>
        <v>101</v>
      </c>
      <c r="B120" s="8">
        <f t="shared" si="9"/>
        <v>24793.950000000019</v>
      </c>
      <c r="C120" s="8">
        <f t="shared" si="13"/>
        <v>123.97</v>
      </c>
      <c r="D120" s="8">
        <f t="shared" si="8"/>
        <v>1376.03</v>
      </c>
      <c r="E120" s="8">
        <f t="shared" si="10"/>
        <v>1500</v>
      </c>
    </row>
    <row r="121" spans="1:5">
      <c r="A121" s="6">
        <f t="shared" si="11"/>
        <v>102</v>
      </c>
      <c r="B121" s="8">
        <f t="shared" si="9"/>
        <v>23417.92000000002</v>
      </c>
      <c r="C121" s="8">
        <f t="shared" ref="C121:C136" si="14">IF(A121="","",ROUND(B121*$D$4/12,2))</f>
        <v>117.09</v>
      </c>
      <c r="D121" s="8">
        <f t="shared" si="8"/>
        <v>1382.91</v>
      </c>
      <c r="E121" s="8">
        <f t="shared" si="10"/>
        <v>1500</v>
      </c>
    </row>
    <row r="122" spans="1:5">
      <c r="A122" s="6">
        <f t="shared" si="11"/>
        <v>103</v>
      </c>
      <c r="B122" s="8">
        <f t="shared" si="9"/>
        <v>22035.01000000002</v>
      </c>
      <c r="C122" s="8">
        <f t="shared" si="14"/>
        <v>110.18</v>
      </c>
      <c r="D122" s="8">
        <f t="shared" si="8"/>
        <v>1389.82</v>
      </c>
      <c r="E122" s="8">
        <f t="shared" si="10"/>
        <v>1500</v>
      </c>
    </row>
    <row r="123" spans="1:5">
      <c r="A123" s="6">
        <f t="shared" si="11"/>
        <v>104</v>
      </c>
      <c r="B123" s="8">
        <f t="shared" si="9"/>
        <v>20645.190000000021</v>
      </c>
      <c r="C123" s="8">
        <f t="shared" si="14"/>
        <v>103.23</v>
      </c>
      <c r="D123" s="8">
        <f t="shared" si="8"/>
        <v>1396.77</v>
      </c>
      <c r="E123" s="8">
        <f t="shared" si="10"/>
        <v>1500</v>
      </c>
    </row>
    <row r="124" spans="1:5">
      <c r="A124" s="6">
        <f t="shared" si="11"/>
        <v>105</v>
      </c>
      <c r="B124" s="8">
        <f t="shared" si="9"/>
        <v>19248.42000000002</v>
      </c>
      <c r="C124" s="8">
        <f t="shared" si="14"/>
        <v>96.24</v>
      </c>
      <c r="D124" s="8">
        <f t="shared" si="8"/>
        <v>1403.76</v>
      </c>
      <c r="E124" s="8">
        <f t="shared" si="10"/>
        <v>1500</v>
      </c>
    </row>
    <row r="125" spans="1:5">
      <c r="A125" s="6">
        <f t="shared" si="11"/>
        <v>106</v>
      </c>
      <c r="B125" s="8">
        <f t="shared" si="9"/>
        <v>17844.660000000022</v>
      </c>
      <c r="C125" s="8">
        <f t="shared" si="14"/>
        <v>89.22</v>
      </c>
      <c r="D125" s="8">
        <f t="shared" si="8"/>
        <v>1410.78</v>
      </c>
      <c r="E125" s="8">
        <f t="shared" si="10"/>
        <v>1500</v>
      </c>
    </row>
    <row r="126" spans="1:5">
      <c r="A126" s="6">
        <f t="shared" si="11"/>
        <v>107</v>
      </c>
      <c r="B126" s="8">
        <f t="shared" si="9"/>
        <v>16433.880000000023</v>
      </c>
      <c r="C126" s="8">
        <f t="shared" si="14"/>
        <v>82.17</v>
      </c>
      <c r="D126" s="8">
        <f t="shared" si="8"/>
        <v>1417.83</v>
      </c>
      <c r="E126" s="8">
        <f t="shared" si="10"/>
        <v>1500</v>
      </c>
    </row>
    <row r="127" spans="1:5">
      <c r="A127" s="6">
        <f t="shared" si="11"/>
        <v>108</v>
      </c>
      <c r="B127" s="8">
        <f t="shared" si="9"/>
        <v>15016.050000000023</v>
      </c>
      <c r="C127" s="8">
        <f t="shared" si="14"/>
        <v>75.08</v>
      </c>
      <c r="D127" s="8">
        <f t="shared" si="8"/>
        <v>1424.92</v>
      </c>
      <c r="E127" s="8">
        <f t="shared" si="10"/>
        <v>1500</v>
      </c>
    </row>
    <row r="128" spans="1:5">
      <c r="A128" s="6">
        <f t="shared" si="11"/>
        <v>109</v>
      </c>
      <c r="B128" s="8">
        <f t="shared" si="9"/>
        <v>13591.130000000023</v>
      </c>
      <c r="C128" s="8">
        <f t="shared" si="14"/>
        <v>67.959999999999994</v>
      </c>
      <c r="D128" s="8">
        <f t="shared" si="8"/>
        <v>1432.04</v>
      </c>
      <c r="E128" s="8">
        <f t="shared" si="10"/>
        <v>1500</v>
      </c>
    </row>
    <row r="129" spans="1:5">
      <c r="A129" s="6">
        <f t="shared" si="11"/>
        <v>110</v>
      </c>
      <c r="B129" s="8">
        <f t="shared" si="9"/>
        <v>12159.090000000022</v>
      </c>
      <c r="C129" s="8">
        <f t="shared" si="14"/>
        <v>60.8</v>
      </c>
      <c r="D129" s="8">
        <f t="shared" si="8"/>
        <v>1439.2</v>
      </c>
      <c r="E129" s="8">
        <f t="shared" si="10"/>
        <v>1500</v>
      </c>
    </row>
    <row r="130" spans="1:5">
      <c r="A130" s="6">
        <f t="shared" si="11"/>
        <v>111</v>
      </c>
      <c r="B130" s="8">
        <f t="shared" si="9"/>
        <v>10719.890000000021</v>
      </c>
      <c r="C130" s="8">
        <f t="shared" si="14"/>
        <v>53.6</v>
      </c>
      <c r="D130" s="8">
        <f t="shared" si="8"/>
        <v>1446.4</v>
      </c>
      <c r="E130" s="8">
        <f t="shared" si="10"/>
        <v>1500</v>
      </c>
    </row>
    <row r="131" spans="1:5">
      <c r="A131" s="6">
        <f t="shared" si="11"/>
        <v>112</v>
      </c>
      <c r="B131" s="8">
        <f t="shared" si="9"/>
        <v>9273.4900000000216</v>
      </c>
      <c r="C131" s="8">
        <f t="shared" si="14"/>
        <v>46.37</v>
      </c>
      <c r="D131" s="8">
        <f t="shared" si="8"/>
        <v>1453.63</v>
      </c>
      <c r="E131" s="8">
        <f t="shared" si="10"/>
        <v>1500</v>
      </c>
    </row>
    <row r="132" spans="1:5">
      <c r="A132" s="6">
        <f t="shared" si="11"/>
        <v>113</v>
      </c>
      <c r="B132" s="8">
        <f t="shared" si="9"/>
        <v>7819.8600000000215</v>
      </c>
      <c r="C132" s="8">
        <f t="shared" si="14"/>
        <v>39.1</v>
      </c>
      <c r="D132" s="8">
        <f t="shared" si="8"/>
        <v>1460.9</v>
      </c>
      <c r="E132" s="8">
        <f t="shared" si="10"/>
        <v>1500</v>
      </c>
    </row>
    <row r="133" spans="1:5">
      <c r="A133" s="6">
        <f t="shared" si="11"/>
        <v>114</v>
      </c>
      <c r="B133" s="8">
        <f t="shared" si="9"/>
        <v>6358.960000000021</v>
      </c>
      <c r="C133" s="8">
        <f t="shared" si="14"/>
        <v>31.79</v>
      </c>
      <c r="D133" s="8">
        <f t="shared" si="8"/>
        <v>1468.21</v>
      </c>
      <c r="E133" s="8">
        <f t="shared" si="10"/>
        <v>1500</v>
      </c>
    </row>
    <row r="134" spans="1:5">
      <c r="A134" s="6">
        <f t="shared" si="11"/>
        <v>115</v>
      </c>
      <c r="B134" s="8">
        <f t="shared" si="9"/>
        <v>4890.7500000000209</v>
      </c>
      <c r="C134" s="8">
        <f t="shared" si="14"/>
        <v>24.45</v>
      </c>
      <c r="D134" s="8">
        <f t="shared" si="8"/>
        <v>1475.55</v>
      </c>
      <c r="E134" s="8">
        <f t="shared" si="10"/>
        <v>1500</v>
      </c>
    </row>
    <row r="135" spans="1:5">
      <c r="A135" s="6">
        <f t="shared" si="11"/>
        <v>116</v>
      </c>
      <c r="B135" s="8">
        <f t="shared" si="9"/>
        <v>3415.2000000000207</v>
      </c>
      <c r="C135" s="8">
        <f t="shared" si="14"/>
        <v>17.079999999999998</v>
      </c>
      <c r="D135" s="8">
        <f t="shared" si="8"/>
        <v>1482.92</v>
      </c>
      <c r="E135" s="8">
        <f t="shared" si="10"/>
        <v>1500</v>
      </c>
    </row>
    <row r="136" spans="1:5">
      <c r="A136" s="6">
        <f t="shared" si="11"/>
        <v>117</v>
      </c>
      <c r="B136" s="8">
        <f t="shared" si="9"/>
        <v>1932.2800000000207</v>
      </c>
      <c r="C136" s="8">
        <f t="shared" si="14"/>
        <v>9.66</v>
      </c>
      <c r="D136" s="8">
        <f t="shared" si="8"/>
        <v>1490.34</v>
      </c>
      <c r="E136" s="8">
        <f t="shared" si="10"/>
        <v>1500</v>
      </c>
    </row>
    <row r="137" spans="1:5">
      <c r="A137" s="6">
        <f t="shared" si="11"/>
        <v>118</v>
      </c>
      <c r="B137" s="8">
        <f t="shared" si="9"/>
        <v>441.94000000002075</v>
      </c>
      <c r="C137" s="8">
        <f t="shared" ref="C137:C152" si="15">IF(A137="","",ROUND(B137*$D$4/12,2))</f>
        <v>2.21</v>
      </c>
      <c r="D137" s="8">
        <f t="shared" si="8"/>
        <v>441.94</v>
      </c>
      <c r="E137" s="8">
        <f t="shared" si="10"/>
        <v>444.15000000002073</v>
      </c>
    </row>
    <row r="138" spans="1:5">
      <c r="A138" s="6">
        <f t="shared" si="11"/>
        <v>119</v>
      </c>
      <c r="B138" s="8">
        <f t="shared" si="9"/>
        <v>2.0747847884194925E-11</v>
      </c>
      <c r="C138" s="8">
        <f t="shared" si="15"/>
        <v>0</v>
      </c>
      <c r="D138" s="8">
        <f t="shared" si="8"/>
        <v>0</v>
      </c>
      <c r="E138" s="8">
        <f t="shared" si="10"/>
        <v>2.0747847884194925E-11</v>
      </c>
    </row>
    <row r="139" spans="1:5">
      <c r="A139" s="6" t="str">
        <f t="shared" si="11"/>
        <v/>
      </c>
      <c r="B139" s="8" t="str">
        <f t="shared" si="9"/>
        <v/>
      </c>
      <c r="C139" s="8" t="str">
        <f t="shared" si="15"/>
        <v/>
      </c>
      <c r="D139" s="8" t="str">
        <f t="shared" si="8"/>
        <v/>
      </c>
      <c r="E139" s="8" t="str">
        <f t="shared" si="10"/>
        <v/>
      </c>
    </row>
    <row r="140" spans="1:5">
      <c r="A140" s="6" t="str">
        <f t="shared" si="11"/>
        <v/>
      </c>
      <c r="B140" s="8" t="str">
        <f t="shared" si="9"/>
        <v/>
      </c>
      <c r="C140" s="8" t="str">
        <f t="shared" si="15"/>
        <v/>
      </c>
      <c r="D140" s="8" t="str">
        <f t="shared" si="8"/>
        <v/>
      </c>
      <c r="E140" s="8" t="str">
        <f t="shared" si="10"/>
        <v/>
      </c>
    </row>
    <row r="141" spans="1:5">
      <c r="A141" s="6" t="str">
        <f t="shared" si="11"/>
        <v/>
      </c>
      <c r="B141" s="8" t="str">
        <f t="shared" si="9"/>
        <v/>
      </c>
      <c r="C141" s="8" t="str">
        <f t="shared" si="15"/>
        <v/>
      </c>
      <c r="D141" s="8" t="str">
        <f t="shared" si="8"/>
        <v/>
      </c>
      <c r="E141" s="8" t="str">
        <f t="shared" si="10"/>
        <v/>
      </c>
    </row>
    <row r="142" spans="1:5">
      <c r="A142" s="6" t="str">
        <f t="shared" si="11"/>
        <v/>
      </c>
      <c r="B142" s="8" t="str">
        <f t="shared" si="9"/>
        <v/>
      </c>
      <c r="C142" s="8" t="str">
        <f t="shared" si="15"/>
        <v/>
      </c>
      <c r="D142" s="8" t="str">
        <f t="shared" si="8"/>
        <v/>
      </c>
      <c r="E142" s="8" t="str">
        <f t="shared" si="10"/>
        <v/>
      </c>
    </row>
    <row r="143" spans="1:5">
      <c r="A143" s="6" t="str">
        <f t="shared" si="11"/>
        <v/>
      </c>
      <c r="B143" s="8" t="str">
        <f t="shared" si="9"/>
        <v/>
      </c>
      <c r="C143" s="8" t="str">
        <f t="shared" si="15"/>
        <v/>
      </c>
      <c r="D143" s="8" t="str">
        <f t="shared" si="8"/>
        <v/>
      </c>
      <c r="E143" s="8" t="str">
        <f t="shared" si="10"/>
        <v/>
      </c>
    </row>
    <row r="144" spans="1:5">
      <c r="A144" s="6" t="str">
        <f t="shared" si="11"/>
        <v/>
      </c>
      <c r="B144" s="8" t="str">
        <f t="shared" si="9"/>
        <v/>
      </c>
      <c r="C144" s="8" t="str">
        <f t="shared" si="15"/>
        <v/>
      </c>
      <c r="D144" s="8" t="str">
        <f t="shared" si="8"/>
        <v/>
      </c>
      <c r="E144" s="8" t="str">
        <f t="shared" si="10"/>
        <v/>
      </c>
    </row>
    <row r="145" spans="1:5">
      <c r="A145" s="6" t="str">
        <f t="shared" si="11"/>
        <v/>
      </c>
      <c r="B145" s="8" t="str">
        <f t="shared" si="9"/>
        <v/>
      </c>
      <c r="C145" s="8" t="str">
        <f t="shared" si="15"/>
        <v/>
      </c>
      <c r="D145" s="8" t="str">
        <f t="shared" si="8"/>
        <v/>
      </c>
      <c r="E145" s="8" t="str">
        <f t="shared" si="10"/>
        <v/>
      </c>
    </row>
    <row r="146" spans="1:5">
      <c r="A146" s="6" t="str">
        <f t="shared" si="11"/>
        <v/>
      </c>
      <c r="B146" s="8" t="str">
        <f t="shared" si="9"/>
        <v/>
      </c>
      <c r="C146" s="8" t="str">
        <f t="shared" si="15"/>
        <v/>
      </c>
      <c r="D146" s="8" t="str">
        <f t="shared" si="8"/>
        <v/>
      </c>
      <c r="E146" s="8" t="str">
        <f t="shared" si="10"/>
        <v/>
      </c>
    </row>
    <row r="147" spans="1:5">
      <c r="A147" s="6" t="str">
        <f t="shared" si="11"/>
        <v/>
      </c>
      <c r="B147" s="8" t="str">
        <f t="shared" si="9"/>
        <v/>
      </c>
      <c r="C147" s="8" t="str">
        <f t="shared" si="15"/>
        <v/>
      </c>
      <c r="D147" s="8" t="str">
        <f t="shared" si="8"/>
        <v/>
      </c>
      <c r="E147" s="8" t="str">
        <f t="shared" si="10"/>
        <v/>
      </c>
    </row>
    <row r="148" spans="1:5">
      <c r="A148" s="6" t="str">
        <f t="shared" si="11"/>
        <v/>
      </c>
      <c r="B148" s="8" t="str">
        <f t="shared" si="9"/>
        <v/>
      </c>
      <c r="C148" s="8" t="str">
        <f t="shared" si="15"/>
        <v/>
      </c>
      <c r="D148" s="8" t="str">
        <f t="shared" ref="D148:D211" si="16">IF(A148="","",ROUND(E148-C148,2))</f>
        <v/>
      </c>
      <c r="E148" s="8" t="str">
        <f t="shared" si="10"/>
        <v/>
      </c>
    </row>
    <row r="149" spans="1:5">
      <c r="A149" s="6" t="str">
        <f t="shared" si="11"/>
        <v/>
      </c>
      <c r="B149" s="8" t="str">
        <f t="shared" ref="B149:B212" si="17">IF(A149="","",IF(AND(B148-D148=0,E148=0),"",B148-D148-IF($D$10*12+1=A149,$D$11,0)))</f>
        <v/>
      </c>
      <c r="C149" s="8" t="str">
        <f t="shared" si="15"/>
        <v/>
      </c>
      <c r="D149" s="8" t="str">
        <f t="shared" si="16"/>
        <v/>
      </c>
      <c r="E149" s="8" t="str">
        <f t="shared" ref="E149:E212" si="18">IF(A149="","",IF(B149+C149&gt;$D$14/12,$D$14/12,B149+C149))</f>
        <v/>
      </c>
    </row>
    <row r="150" spans="1:5">
      <c r="A150" s="6" t="str">
        <f t="shared" ref="A150:A213" si="19">IF(OR(AND(E149&lt;$D$14/12,E148&lt;$D$14/12),E149="",E149=0),"",A149+1)</f>
        <v/>
      </c>
      <c r="B150" s="8" t="str">
        <f t="shared" si="17"/>
        <v/>
      </c>
      <c r="C150" s="8" t="str">
        <f t="shared" si="15"/>
        <v/>
      </c>
      <c r="D150" s="8" t="str">
        <f t="shared" si="16"/>
        <v/>
      </c>
      <c r="E150" s="8" t="str">
        <f t="shared" si="18"/>
        <v/>
      </c>
    </row>
    <row r="151" spans="1:5">
      <c r="A151" s="6" t="str">
        <f t="shared" si="19"/>
        <v/>
      </c>
      <c r="B151" s="8" t="str">
        <f t="shared" si="17"/>
        <v/>
      </c>
      <c r="C151" s="8" t="str">
        <f t="shared" si="15"/>
        <v/>
      </c>
      <c r="D151" s="8" t="str">
        <f t="shared" si="16"/>
        <v/>
      </c>
      <c r="E151" s="8" t="str">
        <f t="shared" si="18"/>
        <v/>
      </c>
    </row>
    <row r="152" spans="1:5">
      <c r="A152" s="6" t="str">
        <f t="shared" si="19"/>
        <v/>
      </c>
      <c r="B152" s="8" t="str">
        <f t="shared" si="17"/>
        <v/>
      </c>
      <c r="C152" s="8" t="str">
        <f t="shared" si="15"/>
        <v/>
      </c>
      <c r="D152" s="8" t="str">
        <f t="shared" si="16"/>
        <v/>
      </c>
      <c r="E152" s="8" t="str">
        <f t="shared" si="18"/>
        <v/>
      </c>
    </row>
    <row r="153" spans="1:5">
      <c r="A153" s="6" t="str">
        <f t="shared" si="19"/>
        <v/>
      </c>
      <c r="B153" s="8" t="str">
        <f t="shared" si="17"/>
        <v/>
      </c>
      <c r="C153" s="8" t="str">
        <f t="shared" ref="C153:C168" si="20">IF(A153="","",ROUND(B153*$D$4/12,2))</f>
        <v/>
      </c>
      <c r="D153" s="8" t="str">
        <f t="shared" si="16"/>
        <v/>
      </c>
      <c r="E153" s="8" t="str">
        <f t="shared" si="18"/>
        <v/>
      </c>
    </row>
    <row r="154" spans="1:5">
      <c r="A154" s="6" t="str">
        <f t="shared" si="19"/>
        <v/>
      </c>
      <c r="B154" s="8" t="str">
        <f t="shared" si="17"/>
        <v/>
      </c>
      <c r="C154" s="8" t="str">
        <f t="shared" si="20"/>
        <v/>
      </c>
      <c r="D154" s="8" t="str">
        <f t="shared" si="16"/>
        <v/>
      </c>
      <c r="E154" s="8" t="str">
        <f t="shared" si="18"/>
        <v/>
      </c>
    </row>
    <row r="155" spans="1:5">
      <c r="A155" s="6" t="str">
        <f t="shared" si="19"/>
        <v/>
      </c>
      <c r="B155" s="8" t="str">
        <f t="shared" si="17"/>
        <v/>
      </c>
      <c r="C155" s="8" t="str">
        <f t="shared" si="20"/>
        <v/>
      </c>
      <c r="D155" s="8" t="str">
        <f t="shared" si="16"/>
        <v/>
      </c>
      <c r="E155" s="8" t="str">
        <f t="shared" si="18"/>
        <v/>
      </c>
    </row>
    <row r="156" spans="1:5">
      <c r="A156" s="6" t="str">
        <f t="shared" si="19"/>
        <v/>
      </c>
      <c r="B156" s="8" t="str">
        <f t="shared" si="17"/>
        <v/>
      </c>
      <c r="C156" s="8" t="str">
        <f t="shared" si="20"/>
        <v/>
      </c>
      <c r="D156" s="8" t="str">
        <f t="shared" si="16"/>
        <v/>
      </c>
      <c r="E156" s="8" t="str">
        <f t="shared" si="18"/>
        <v/>
      </c>
    </row>
    <row r="157" spans="1:5">
      <c r="A157" s="6" t="str">
        <f t="shared" si="19"/>
        <v/>
      </c>
      <c r="B157" s="8" t="str">
        <f t="shared" si="17"/>
        <v/>
      </c>
      <c r="C157" s="8" t="str">
        <f t="shared" si="20"/>
        <v/>
      </c>
      <c r="D157" s="8" t="str">
        <f t="shared" si="16"/>
        <v/>
      </c>
      <c r="E157" s="8" t="str">
        <f t="shared" si="18"/>
        <v/>
      </c>
    </row>
    <row r="158" spans="1:5">
      <c r="A158" s="6" t="str">
        <f t="shared" si="19"/>
        <v/>
      </c>
      <c r="B158" s="8" t="str">
        <f t="shared" si="17"/>
        <v/>
      </c>
      <c r="C158" s="8" t="str">
        <f t="shared" si="20"/>
        <v/>
      </c>
      <c r="D158" s="8" t="str">
        <f t="shared" si="16"/>
        <v/>
      </c>
      <c r="E158" s="8" t="str">
        <f t="shared" si="18"/>
        <v/>
      </c>
    </row>
    <row r="159" spans="1:5">
      <c r="A159" s="6" t="str">
        <f t="shared" si="19"/>
        <v/>
      </c>
      <c r="B159" s="8" t="str">
        <f t="shared" si="17"/>
        <v/>
      </c>
      <c r="C159" s="8" t="str">
        <f t="shared" si="20"/>
        <v/>
      </c>
      <c r="D159" s="8" t="str">
        <f t="shared" si="16"/>
        <v/>
      </c>
      <c r="E159" s="8" t="str">
        <f t="shared" si="18"/>
        <v/>
      </c>
    </row>
    <row r="160" spans="1:5">
      <c r="A160" s="6" t="str">
        <f t="shared" si="19"/>
        <v/>
      </c>
      <c r="B160" s="8" t="str">
        <f t="shared" si="17"/>
        <v/>
      </c>
      <c r="C160" s="8" t="str">
        <f t="shared" si="20"/>
        <v/>
      </c>
      <c r="D160" s="8" t="str">
        <f t="shared" si="16"/>
        <v/>
      </c>
      <c r="E160" s="8" t="str">
        <f t="shared" si="18"/>
        <v/>
      </c>
    </row>
    <row r="161" spans="1:5">
      <c r="A161" s="6" t="str">
        <f t="shared" si="19"/>
        <v/>
      </c>
      <c r="B161" s="8" t="str">
        <f t="shared" si="17"/>
        <v/>
      </c>
      <c r="C161" s="8" t="str">
        <f t="shared" si="20"/>
        <v/>
      </c>
      <c r="D161" s="8" t="str">
        <f t="shared" si="16"/>
        <v/>
      </c>
      <c r="E161" s="8" t="str">
        <f t="shared" si="18"/>
        <v/>
      </c>
    </row>
    <row r="162" spans="1:5">
      <c r="A162" s="6" t="str">
        <f t="shared" si="19"/>
        <v/>
      </c>
      <c r="B162" s="8" t="str">
        <f t="shared" si="17"/>
        <v/>
      </c>
      <c r="C162" s="8" t="str">
        <f t="shared" si="20"/>
        <v/>
      </c>
      <c r="D162" s="8" t="str">
        <f t="shared" si="16"/>
        <v/>
      </c>
      <c r="E162" s="8" t="str">
        <f t="shared" si="18"/>
        <v/>
      </c>
    </row>
    <row r="163" spans="1:5">
      <c r="A163" s="6" t="str">
        <f t="shared" si="19"/>
        <v/>
      </c>
      <c r="B163" s="8" t="str">
        <f t="shared" si="17"/>
        <v/>
      </c>
      <c r="C163" s="8" t="str">
        <f t="shared" si="20"/>
        <v/>
      </c>
      <c r="D163" s="8" t="str">
        <f t="shared" si="16"/>
        <v/>
      </c>
      <c r="E163" s="8" t="str">
        <f t="shared" si="18"/>
        <v/>
      </c>
    </row>
    <row r="164" spans="1:5">
      <c r="A164" s="6" t="str">
        <f t="shared" si="19"/>
        <v/>
      </c>
      <c r="B164" s="8" t="str">
        <f t="shared" si="17"/>
        <v/>
      </c>
      <c r="C164" s="8" t="str">
        <f t="shared" si="20"/>
        <v/>
      </c>
      <c r="D164" s="8" t="str">
        <f t="shared" si="16"/>
        <v/>
      </c>
      <c r="E164" s="8" t="str">
        <f t="shared" si="18"/>
        <v/>
      </c>
    </row>
    <row r="165" spans="1:5">
      <c r="A165" s="6" t="str">
        <f t="shared" si="19"/>
        <v/>
      </c>
      <c r="B165" s="8" t="str">
        <f t="shared" si="17"/>
        <v/>
      </c>
      <c r="C165" s="8" t="str">
        <f t="shared" si="20"/>
        <v/>
      </c>
      <c r="D165" s="8" t="str">
        <f t="shared" si="16"/>
        <v/>
      </c>
      <c r="E165" s="8" t="str">
        <f t="shared" si="18"/>
        <v/>
      </c>
    </row>
    <row r="166" spans="1:5">
      <c r="A166" s="6" t="str">
        <f t="shared" si="19"/>
        <v/>
      </c>
      <c r="B166" s="8" t="str">
        <f t="shared" si="17"/>
        <v/>
      </c>
      <c r="C166" s="8" t="str">
        <f t="shared" si="20"/>
        <v/>
      </c>
      <c r="D166" s="8" t="str">
        <f t="shared" si="16"/>
        <v/>
      </c>
      <c r="E166" s="8" t="str">
        <f t="shared" si="18"/>
        <v/>
      </c>
    </row>
    <row r="167" spans="1:5">
      <c r="A167" s="6" t="str">
        <f t="shared" si="19"/>
        <v/>
      </c>
      <c r="B167" s="8" t="str">
        <f t="shared" si="17"/>
        <v/>
      </c>
      <c r="C167" s="8" t="str">
        <f t="shared" si="20"/>
        <v/>
      </c>
      <c r="D167" s="8" t="str">
        <f t="shared" si="16"/>
        <v/>
      </c>
      <c r="E167" s="8" t="str">
        <f t="shared" si="18"/>
        <v/>
      </c>
    </row>
    <row r="168" spans="1:5">
      <c r="A168" s="6" t="str">
        <f t="shared" si="19"/>
        <v/>
      </c>
      <c r="B168" s="8" t="str">
        <f t="shared" si="17"/>
        <v/>
      </c>
      <c r="C168" s="8" t="str">
        <f t="shared" si="20"/>
        <v/>
      </c>
      <c r="D168" s="8" t="str">
        <f t="shared" si="16"/>
        <v/>
      </c>
      <c r="E168" s="8" t="str">
        <f t="shared" si="18"/>
        <v/>
      </c>
    </row>
    <row r="169" spans="1:5">
      <c r="A169" s="6" t="str">
        <f t="shared" si="19"/>
        <v/>
      </c>
      <c r="B169" s="8" t="str">
        <f t="shared" si="17"/>
        <v/>
      </c>
      <c r="C169" s="8" t="str">
        <f t="shared" ref="C169:C184" si="21">IF(A169="","",ROUND(B169*$D$4/12,2))</f>
        <v/>
      </c>
      <c r="D169" s="8" t="str">
        <f t="shared" si="16"/>
        <v/>
      </c>
      <c r="E169" s="8" t="str">
        <f t="shared" si="18"/>
        <v/>
      </c>
    </row>
    <row r="170" spans="1:5">
      <c r="A170" s="6" t="str">
        <f t="shared" si="19"/>
        <v/>
      </c>
      <c r="B170" s="8" t="str">
        <f t="shared" si="17"/>
        <v/>
      </c>
      <c r="C170" s="8" t="str">
        <f t="shared" si="21"/>
        <v/>
      </c>
      <c r="D170" s="8" t="str">
        <f t="shared" si="16"/>
        <v/>
      </c>
      <c r="E170" s="8" t="str">
        <f t="shared" si="18"/>
        <v/>
      </c>
    </row>
    <row r="171" spans="1:5">
      <c r="A171" s="6" t="str">
        <f t="shared" si="19"/>
        <v/>
      </c>
      <c r="B171" s="8" t="str">
        <f t="shared" si="17"/>
        <v/>
      </c>
      <c r="C171" s="8" t="str">
        <f t="shared" si="21"/>
        <v/>
      </c>
      <c r="D171" s="8" t="str">
        <f t="shared" si="16"/>
        <v/>
      </c>
      <c r="E171" s="8" t="str">
        <f t="shared" si="18"/>
        <v/>
      </c>
    </row>
    <row r="172" spans="1:5">
      <c r="A172" s="6" t="str">
        <f t="shared" si="19"/>
        <v/>
      </c>
      <c r="B172" s="8" t="str">
        <f t="shared" si="17"/>
        <v/>
      </c>
      <c r="C172" s="8" t="str">
        <f t="shared" si="21"/>
        <v/>
      </c>
      <c r="D172" s="8" t="str">
        <f t="shared" si="16"/>
        <v/>
      </c>
      <c r="E172" s="8" t="str">
        <f t="shared" si="18"/>
        <v/>
      </c>
    </row>
    <row r="173" spans="1:5">
      <c r="A173" s="6" t="str">
        <f t="shared" si="19"/>
        <v/>
      </c>
      <c r="B173" s="8" t="str">
        <f t="shared" si="17"/>
        <v/>
      </c>
      <c r="C173" s="8" t="str">
        <f t="shared" si="21"/>
        <v/>
      </c>
      <c r="D173" s="8" t="str">
        <f t="shared" si="16"/>
        <v/>
      </c>
      <c r="E173" s="8" t="str">
        <f t="shared" si="18"/>
        <v/>
      </c>
    </row>
    <row r="174" spans="1:5">
      <c r="A174" s="6" t="str">
        <f t="shared" si="19"/>
        <v/>
      </c>
      <c r="B174" s="8" t="str">
        <f t="shared" si="17"/>
        <v/>
      </c>
      <c r="C174" s="8" t="str">
        <f t="shared" si="21"/>
        <v/>
      </c>
      <c r="D174" s="8" t="str">
        <f t="shared" si="16"/>
        <v/>
      </c>
      <c r="E174" s="8" t="str">
        <f t="shared" si="18"/>
        <v/>
      </c>
    </row>
    <row r="175" spans="1:5">
      <c r="A175" s="6" t="str">
        <f t="shared" si="19"/>
        <v/>
      </c>
      <c r="B175" s="8" t="str">
        <f t="shared" si="17"/>
        <v/>
      </c>
      <c r="C175" s="8" t="str">
        <f t="shared" si="21"/>
        <v/>
      </c>
      <c r="D175" s="8" t="str">
        <f t="shared" si="16"/>
        <v/>
      </c>
      <c r="E175" s="8" t="str">
        <f t="shared" si="18"/>
        <v/>
      </c>
    </row>
    <row r="176" spans="1:5">
      <c r="A176" s="6" t="str">
        <f t="shared" si="19"/>
        <v/>
      </c>
      <c r="B176" s="8" t="str">
        <f t="shared" si="17"/>
        <v/>
      </c>
      <c r="C176" s="8" t="str">
        <f t="shared" si="21"/>
        <v/>
      </c>
      <c r="D176" s="8" t="str">
        <f t="shared" si="16"/>
        <v/>
      </c>
      <c r="E176" s="8" t="str">
        <f t="shared" si="18"/>
        <v/>
      </c>
    </row>
    <row r="177" spans="1:5">
      <c r="A177" s="6" t="str">
        <f t="shared" si="19"/>
        <v/>
      </c>
      <c r="B177" s="8" t="str">
        <f t="shared" si="17"/>
        <v/>
      </c>
      <c r="C177" s="8" t="str">
        <f t="shared" si="21"/>
        <v/>
      </c>
      <c r="D177" s="8" t="str">
        <f t="shared" si="16"/>
        <v/>
      </c>
      <c r="E177" s="8" t="str">
        <f t="shared" si="18"/>
        <v/>
      </c>
    </row>
    <row r="178" spans="1:5">
      <c r="A178" s="6" t="str">
        <f t="shared" si="19"/>
        <v/>
      </c>
      <c r="B178" s="8" t="str">
        <f t="shared" si="17"/>
        <v/>
      </c>
      <c r="C178" s="8" t="str">
        <f t="shared" si="21"/>
        <v/>
      </c>
      <c r="D178" s="8" t="str">
        <f t="shared" si="16"/>
        <v/>
      </c>
      <c r="E178" s="8" t="str">
        <f t="shared" si="18"/>
        <v/>
      </c>
    </row>
    <row r="179" spans="1:5">
      <c r="A179" s="6" t="str">
        <f t="shared" si="19"/>
        <v/>
      </c>
      <c r="B179" s="8" t="str">
        <f t="shared" si="17"/>
        <v/>
      </c>
      <c r="C179" s="8" t="str">
        <f t="shared" si="21"/>
        <v/>
      </c>
      <c r="D179" s="8" t="str">
        <f t="shared" si="16"/>
        <v/>
      </c>
      <c r="E179" s="8" t="str">
        <f t="shared" si="18"/>
        <v/>
      </c>
    </row>
    <row r="180" spans="1:5">
      <c r="A180" s="6" t="str">
        <f t="shared" si="19"/>
        <v/>
      </c>
      <c r="B180" s="8" t="str">
        <f t="shared" si="17"/>
        <v/>
      </c>
      <c r="C180" s="8" t="str">
        <f t="shared" si="21"/>
        <v/>
      </c>
      <c r="D180" s="8" t="str">
        <f t="shared" si="16"/>
        <v/>
      </c>
      <c r="E180" s="8" t="str">
        <f t="shared" si="18"/>
        <v/>
      </c>
    </row>
    <row r="181" spans="1:5">
      <c r="A181" s="6" t="str">
        <f t="shared" si="19"/>
        <v/>
      </c>
      <c r="B181" s="8" t="str">
        <f t="shared" si="17"/>
        <v/>
      </c>
      <c r="C181" s="8" t="str">
        <f t="shared" si="21"/>
        <v/>
      </c>
      <c r="D181" s="8" t="str">
        <f t="shared" si="16"/>
        <v/>
      </c>
      <c r="E181" s="8" t="str">
        <f t="shared" si="18"/>
        <v/>
      </c>
    </row>
    <row r="182" spans="1:5">
      <c r="A182" s="6" t="str">
        <f t="shared" si="19"/>
        <v/>
      </c>
      <c r="B182" s="8" t="str">
        <f t="shared" si="17"/>
        <v/>
      </c>
      <c r="C182" s="8" t="str">
        <f t="shared" si="21"/>
        <v/>
      </c>
      <c r="D182" s="8" t="str">
        <f t="shared" si="16"/>
        <v/>
      </c>
      <c r="E182" s="8" t="str">
        <f t="shared" si="18"/>
        <v/>
      </c>
    </row>
    <row r="183" spans="1:5">
      <c r="A183" s="6" t="str">
        <f t="shared" si="19"/>
        <v/>
      </c>
      <c r="B183" s="8" t="str">
        <f t="shared" si="17"/>
        <v/>
      </c>
      <c r="C183" s="8" t="str">
        <f t="shared" si="21"/>
        <v/>
      </c>
      <c r="D183" s="8" t="str">
        <f t="shared" si="16"/>
        <v/>
      </c>
      <c r="E183" s="8" t="str">
        <f t="shared" si="18"/>
        <v/>
      </c>
    </row>
    <row r="184" spans="1:5">
      <c r="A184" s="6" t="str">
        <f t="shared" si="19"/>
        <v/>
      </c>
      <c r="B184" s="8" t="str">
        <f t="shared" si="17"/>
        <v/>
      </c>
      <c r="C184" s="8" t="str">
        <f t="shared" si="21"/>
        <v/>
      </c>
      <c r="D184" s="8" t="str">
        <f t="shared" si="16"/>
        <v/>
      </c>
      <c r="E184" s="8" t="str">
        <f t="shared" si="18"/>
        <v/>
      </c>
    </row>
    <row r="185" spans="1:5">
      <c r="A185" s="6" t="str">
        <f t="shared" si="19"/>
        <v/>
      </c>
      <c r="B185" s="8" t="str">
        <f t="shared" si="17"/>
        <v/>
      </c>
      <c r="C185" s="8" t="str">
        <f t="shared" ref="C185:C200" si="22">IF(A185="","",ROUND(B185*$D$4/12,2))</f>
        <v/>
      </c>
      <c r="D185" s="8" t="str">
        <f t="shared" si="16"/>
        <v/>
      </c>
      <c r="E185" s="8" t="str">
        <f t="shared" si="18"/>
        <v/>
      </c>
    </row>
    <row r="186" spans="1:5">
      <c r="A186" s="6" t="str">
        <f t="shared" si="19"/>
        <v/>
      </c>
      <c r="B186" s="8" t="str">
        <f t="shared" si="17"/>
        <v/>
      </c>
      <c r="C186" s="8" t="str">
        <f t="shared" si="22"/>
        <v/>
      </c>
      <c r="D186" s="8" t="str">
        <f t="shared" si="16"/>
        <v/>
      </c>
      <c r="E186" s="8" t="str">
        <f t="shared" si="18"/>
        <v/>
      </c>
    </row>
    <row r="187" spans="1:5">
      <c r="A187" s="6" t="str">
        <f t="shared" si="19"/>
        <v/>
      </c>
      <c r="B187" s="8" t="str">
        <f t="shared" si="17"/>
        <v/>
      </c>
      <c r="C187" s="8" t="str">
        <f t="shared" si="22"/>
        <v/>
      </c>
      <c r="D187" s="8" t="str">
        <f t="shared" si="16"/>
        <v/>
      </c>
      <c r="E187" s="8" t="str">
        <f t="shared" si="18"/>
        <v/>
      </c>
    </row>
    <row r="188" spans="1:5">
      <c r="A188" s="6" t="str">
        <f t="shared" si="19"/>
        <v/>
      </c>
      <c r="B188" s="8" t="str">
        <f t="shared" si="17"/>
        <v/>
      </c>
      <c r="C188" s="8" t="str">
        <f t="shared" si="22"/>
        <v/>
      </c>
      <c r="D188" s="8" t="str">
        <f t="shared" si="16"/>
        <v/>
      </c>
      <c r="E188" s="8" t="str">
        <f t="shared" si="18"/>
        <v/>
      </c>
    </row>
    <row r="189" spans="1:5">
      <c r="A189" s="6" t="str">
        <f t="shared" si="19"/>
        <v/>
      </c>
      <c r="B189" s="8" t="str">
        <f t="shared" si="17"/>
        <v/>
      </c>
      <c r="C189" s="8" t="str">
        <f t="shared" si="22"/>
        <v/>
      </c>
      <c r="D189" s="8" t="str">
        <f t="shared" si="16"/>
        <v/>
      </c>
      <c r="E189" s="8" t="str">
        <f t="shared" si="18"/>
        <v/>
      </c>
    </row>
    <row r="190" spans="1:5">
      <c r="A190" s="6" t="str">
        <f t="shared" si="19"/>
        <v/>
      </c>
      <c r="B190" s="8" t="str">
        <f t="shared" si="17"/>
        <v/>
      </c>
      <c r="C190" s="8" t="str">
        <f t="shared" si="22"/>
        <v/>
      </c>
      <c r="D190" s="8" t="str">
        <f t="shared" si="16"/>
        <v/>
      </c>
      <c r="E190" s="8" t="str">
        <f t="shared" si="18"/>
        <v/>
      </c>
    </row>
    <row r="191" spans="1:5">
      <c r="A191" s="6" t="str">
        <f t="shared" si="19"/>
        <v/>
      </c>
      <c r="B191" s="8" t="str">
        <f t="shared" si="17"/>
        <v/>
      </c>
      <c r="C191" s="8" t="str">
        <f t="shared" si="22"/>
        <v/>
      </c>
      <c r="D191" s="8" t="str">
        <f t="shared" si="16"/>
        <v/>
      </c>
      <c r="E191" s="8" t="str">
        <f t="shared" si="18"/>
        <v/>
      </c>
    </row>
    <row r="192" spans="1:5">
      <c r="A192" s="6" t="str">
        <f t="shared" si="19"/>
        <v/>
      </c>
      <c r="B192" s="8" t="str">
        <f t="shared" si="17"/>
        <v/>
      </c>
      <c r="C192" s="8" t="str">
        <f t="shared" si="22"/>
        <v/>
      </c>
      <c r="D192" s="8" t="str">
        <f t="shared" si="16"/>
        <v/>
      </c>
      <c r="E192" s="8" t="str">
        <f t="shared" si="18"/>
        <v/>
      </c>
    </row>
    <row r="193" spans="1:5">
      <c r="A193" s="6" t="str">
        <f t="shared" si="19"/>
        <v/>
      </c>
      <c r="B193" s="8" t="str">
        <f t="shared" si="17"/>
        <v/>
      </c>
      <c r="C193" s="8" t="str">
        <f t="shared" si="22"/>
        <v/>
      </c>
      <c r="D193" s="8" t="str">
        <f t="shared" si="16"/>
        <v/>
      </c>
      <c r="E193" s="8" t="str">
        <f t="shared" si="18"/>
        <v/>
      </c>
    </row>
    <row r="194" spans="1:5">
      <c r="A194" s="6" t="str">
        <f t="shared" si="19"/>
        <v/>
      </c>
      <c r="B194" s="8" t="str">
        <f t="shared" si="17"/>
        <v/>
      </c>
      <c r="C194" s="8" t="str">
        <f t="shared" si="22"/>
        <v/>
      </c>
      <c r="D194" s="8" t="str">
        <f t="shared" si="16"/>
        <v/>
      </c>
      <c r="E194" s="8" t="str">
        <f t="shared" si="18"/>
        <v/>
      </c>
    </row>
    <row r="195" spans="1:5">
      <c r="A195" s="6" t="str">
        <f t="shared" si="19"/>
        <v/>
      </c>
      <c r="B195" s="8" t="str">
        <f t="shared" si="17"/>
        <v/>
      </c>
      <c r="C195" s="8" t="str">
        <f t="shared" si="22"/>
        <v/>
      </c>
      <c r="D195" s="8" t="str">
        <f t="shared" si="16"/>
        <v/>
      </c>
      <c r="E195" s="8" t="str">
        <f t="shared" si="18"/>
        <v/>
      </c>
    </row>
    <row r="196" spans="1:5">
      <c r="A196" s="6" t="str">
        <f t="shared" si="19"/>
        <v/>
      </c>
      <c r="B196" s="8" t="str">
        <f t="shared" si="17"/>
        <v/>
      </c>
      <c r="C196" s="8" t="str">
        <f t="shared" si="22"/>
        <v/>
      </c>
      <c r="D196" s="8" t="str">
        <f t="shared" si="16"/>
        <v/>
      </c>
      <c r="E196" s="8" t="str">
        <f t="shared" si="18"/>
        <v/>
      </c>
    </row>
    <row r="197" spans="1:5">
      <c r="A197" s="6" t="str">
        <f t="shared" si="19"/>
        <v/>
      </c>
      <c r="B197" s="8" t="str">
        <f t="shared" si="17"/>
        <v/>
      </c>
      <c r="C197" s="8" t="str">
        <f t="shared" si="22"/>
        <v/>
      </c>
      <c r="D197" s="8" t="str">
        <f t="shared" si="16"/>
        <v/>
      </c>
      <c r="E197" s="8" t="str">
        <f t="shared" si="18"/>
        <v/>
      </c>
    </row>
    <row r="198" spans="1:5">
      <c r="A198" s="6" t="str">
        <f t="shared" si="19"/>
        <v/>
      </c>
      <c r="B198" s="8" t="str">
        <f t="shared" si="17"/>
        <v/>
      </c>
      <c r="C198" s="8" t="str">
        <f t="shared" si="22"/>
        <v/>
      </c>
      <c r="D198" s="8" t="str">
        <f t="shared" si="16"/>
        <v/>
      </c>
      <c r="E198" s="8" t="str">
        <f t="shared" si="18"/>
        <v/>
      </c>
    </row>
    <row r="199" spans="1:5">
      <c r="A199" s="6" t="str">
        <f t="shared" si="19"/>
        <v/>
      </c>
      <c r="B199" s="8" t="str">
        <f t="shared" si="17"/>
        <v/>
      </c>
      <c r="C199" s="8" t="str">
        <f t="shared" si="22"/>
        <v/>
      </c>
      <c r="D199" s="8" t="str">
        <f t="shared" si="16"/>
        <v/>
      </c>
      <c r="E199" s="8" t="str">
        <f t="shared" si="18"/>
        <v/>
      </c>
    </row>
    <row r="200" spans="1:5">
      <c r="A200" s="6" t="str">
        <f t="shared" si="19"/>
        <v/>
      </c>
      <c r="B200" s="8" t="str">
        <f t="shared" si="17"/>
        <v/>
      </c>
      <c r="C200" s="8" t="str">
        <f t="shared" si="22"/>
        <v/>
      </c>
      <c r="D200" s="8" t="str">
        <f t="shared" si="16"/>
        <v/>
      </c>
      <c r="E200" s="8" t="str">
        <f t="shared" si="18"/>
        <v/>
      </c>
    </row>
    <row r="201" spans="1:5">
      <c r="A201" s="6" t="str">
        <f t="shared" si="19"/>
        <v/>
      </c>
      <c r="B201" s="8" t="str">
        <f t="shared" si="17"/>
        <v/>
      </c>
      <c r="C201" s="8" t="str">
        <f t="shared" ref="C201:C216" si="23">IF(A201="","",ROUND(B201*$D$4/12,2))</f>
        <v/>
      </c>
      <c r="D201" s="8" t="str">
        <f t="shared" si="16"/>
        <v/>
      </c>
      <c r="E201" s="8" t="str">
        <f t="shared" si="18"/>
        <v/>
      </c>
    </row>
    <row r="202" spans="1:5">
      <c r="A202" s="6" t="str">
        <f t="shared" si="19"/>
        <v/>
      </c>
      <c r="B202" s="8" t="str">
        <f t="shared" si="17"/>
        <v/>
      </c>
      <c r="C202" s="8" t="str">
        <f t="shared" si="23"/>
        <v/>
      </c>
      <c r="D202" s="8" t="str">
        <f t="shared" si="16"/>
        <v/>
      </c>
      <c r="E202" s="8" t="str">
        <f t="shared" si="18"/>
        <v/>
      </c>
    </row>
    <row r="203" spans="1:5">
      <c r="A203" s="6" t="str">
        <f t="shared" si="19"/>
        <v/>
      </c>
      <c r="B203" s="8" t="str">
        <f t="shared" si="17"/>
        <v/>
      </c>
      <c r="C203" s="8" t="str">
        <f t="shared" si="23"/>
        <v/>
      </c>
      <c r="D203" s="8" t="str">
        <f t="shared" si="16"/>
        <v/>
      </c>
      <c r="E203" s="8" t="str">
        <f t="shared" si="18"/>
        <v/>
      </c>
    </row>
    <row r="204" spans="1:5">
      <c r="A204" s="6" t="str">
        <f t="shared" si="19"/>
        <v/>
      </c>
      <c r="B204" s="8" t="str">
        <f t="shared" si="17"/>
        <v/>
      </c>
      <c r="C204" s="8" t="str">
        <f t="shared" si="23"/>
        <v/>
      </c>
      <c r="D204" s="8" t="str">
        <f t="shared" si="16"/>
        <v/>
      </c>
      <c r="E204" s="8" t="str">
        <f t="shared" si="18"/>
        <v/>
      </c>
    </row>
    <row r="205" spans="1:5">
      <c r="A205" s="6" t="str">
        <f t="shared" si="19"/>
        <v/>
      </c>
      <c r="B205" s="8" t="str">
        <f t="shared" si="17"/>
        <v/>
      </c>
      <c r="C205" s="8" t="str">
        <f t="shared" si="23"/>
        <v/>
      </c>
      <c r="D205" s="8" t="str">
        <f t="shared" si="16"/>
        <v/>
      </c>
      <c r="E205" s="8" t="str">
        <f t="shared" si="18"/>
        <v/>
      </c>
    </row>
    <row r="206" spans="1:5">
      <c r="A206" s="6" t="str">
        <f t="shared" si="19"/>
        <v/>
      </c>
      <c r="B206" s="8" t="str">
        <f t="shared" si="17"/>
        <v/>
      </c>
      <c r="C206" s="8" t="str">
        <f t="shared" si="23"/>
        <v/>
      </c>
      <c r="D206" s="8" t="str">
        <f t="shared" si="16"/>
        <v/>
      </c>
      <c r="E206" s="8" t="str">
        <f t="shared" si="18"/>
        <v/>
      </c>
    </row>
    <row r="207" spans="1:5">
      <c r="A207" s="6" t="str">
        <f t="shared" si="19"/>
        <v/>
      </c>
      <c r="B207" s="8" t="str">
        <f t="shared" si="17"/>
        <v/>
      </c>
      <c r="C207" s="8" t="str">
        <f t="shared" si="23"/>
        <v/>
      </c>
      <c r="D207" s="8" t="str">
        <f t="shared" si="16"/>
        <v/>
      </c>
      <c r="E207" s="8" t="str">
        <f t="shared" si="18"/>
        <v/>
      </c>
    </row>
    <row r="208" spans="1:5">
      <c r="A208" s="6" t="str">
        <f t="shared" si="19"/>
        <v/>
      </c>
      <c r="B208" s="8" t="str">
        <f t="shared" si="17"/>
        <v/>
      </c>
      <c r="C208" s="8" t="str">
        <f t="shared" si="23"/>
        <v/>
      </c>
      <c r="D208" s="8" t="str">
        <f t="shared" si="16"/>
        <v/>
      </c>
      <c r="E208" s="8" t="str">
        <f t="shared" si="18"/>
        <v/>
      </c>
    </row>
    <row r="209" spans="1:5">
      <c r="A209" s="6" t="str">
        <f t="shared" si="19"/>
        <v/>
      </c>
      <c r="B209" s="8" t="str">
        <f t="shared" si="17"/>
        <v/>
      </c>
      <c r="C209" s="8" t="str">
        <f t="shared" si="23"/>
        <v/>
      </c>
      <c r="D209" s="8" t="str">
        <f t="shared" si="16"/>
        <v/>
      </c>
      <c r="E209" s="8" t="str">
        <f t="shared" si="18"/>
        <v/>
      </c>
    </row>
    <row r="210" spans="1:5">
      <c r="A210" s="6" t="str">
        <f t="shared" si="19"/>
        <v/>
      </c>
      <c r="B210" s="8" t="str">
        <f t="shared" si="17"/>
        <v/>
      </c>
      <c r="C210" s="8" t="str">
        <f t="shared" si="23"/>
        <v/>
      </c>
      <c r="D210" s="8" t="str">
        <f t="shared" si="16"/>
        <v/>
      </c>
      <c r="E210" s="8" t="str">
        <f t="shared" si="18"/>
        <v/>
      </c>
    </row>
    <row r="211" spans="1:5">
      <c r="A211" s="6" t="str">
        <f t="shared" si="19"/>
        <v/>
      </c>
      <c r="B211" s="8" t="str">
        <f t="shared" si="17"/>
        <v/>
      </c>
      <c r="C211" s="8" t="str">
        <f t="shared" si="23"/>
        <v/>
      </c>
      <c r="D211" s="8" t="str">
        <f t="shared" si="16"/>
        <v/>
      </c>
      <c r="E211" s="8" t="str">
        <f t="shared" si="18"/>
        <v/>
      </c>
    </row>
    <row r="212" spans="1:5">
      <c r="A212" s="6" t="str">
        <f t="shared" si="19"/>
        <v/>
      </c>
      <c r="B212" s="8" t="str">
        <f t="shared" si="17"/>
        <v/>
      </c>
      <c r="C212" s="8" t="str">
        <f t="shared" si="23"/>
        <v/>
      </c>
      <c r="D212" s="8" t="str">
        <f t="shared" ref="D212:D275" si="24">IF(A212="","",ROUND(E212-C212,2))</f>
        <v/>
      </c>
      <c r="E212" s="8" t="str">
        <f t="shared" si="18"/>
        <v/>
      </c>
    </row>
    <row r="213" spans="1:5">
      <c r="A213" s="6" t="str">
        <f t="shared" si="19"/>
        <v/>
      </c>
      <c r="B213" s="8" t="str">
        <f t="shared" ref="B213:B276" si="25">IF(A213="","",IF(AND(B212-D212=0,E212=0),"",B212-D212-IF($D$10*12+1=A213,$D$11,0)))</f>
        <v/>
      </c>
      <c r="C213" s="8" t="str">
        <f t="shared" si="23"/>
        <v/>
      </c>
      <c r="D213" s="8" t="str">
        <f t="shared" si="24"/>
        <v/>
      </c>
      <c r="E213" s="8" t="str">
        <f t="shared" ref="E213:E276" si="26">IF(A213="","",IF(B213+C213&gt;$D$14/12,$D$14/12,B213+C213))</f>
        <v/>
      </c>
    </row>
    <row r="214" spans="1:5">
      <c r="A214" s="6" t="str">
        <f t="shared" ref="A214:A277" si="27">IF(OR(AND(E213&lt;$D$14/12,E212&lt;$D$14/12),E213="",E213=0),"",A213+1)</f>
        <v/>
      </c>
      <c r="B214" s="8" t="str">
        <f t="shared" si="25"/>
        <v/>
      </c>
      <c r="C214" s="8" t="str">
        <f t="shared" si="23"/>
        <v/>
      </c>
      <c r="D214" s="8" t="str">
        <f t="shared" si="24"/>
        <v/>
      </c>
      <c r="E214" s="8" t="str">
        <f t="shared" si="26"/>
        <v/>
      </c>
    </row>
    <row r="215" spans="1:5">
      <c r="A215" s="6" t="str">
        <f t="shared" si="27"/>
        <v/>
      </c>
      <c r="B215" s="8" t="str">
        <f t="shared" si="25"/>
        <v/>
      </c>
      <c r="C215" s="8" t="str">
        <f t="shared" si="23"/>
        <v/>
      </c>
      <c r="D215" s="8" t="str">
        <f t="shared" si="24"/>
        <v/>
      </c>
      <c r="E215" s="8" t="str">
        <f t="shared" si="26"/>
        <v/>
      </c>
    </row>
    <row r="216" spans="1:5">
      <c r="A216" s="6" t="str">
        <f t="shared" si="27"/>
        <v/>
      </c>
      <c r="B216" s="8" t="str">
        <f t="shared" si="25"/>
        <v/>
      </c>
      <c r="C216" s="8" t="str">
        <f t="shared" si="23"/>
        <v/>
      </c>
      <c r="D216" s="8" t="str">
        <f t="shared" si="24"/>
        <v/>
      </c>
      <c r="E216" s="8" t="str">
        <f t="shared" si="26"/>
        <v/>
      </c>
    </row>
    <row r="217" spans="1:5">
      <c r="A217" s="6" t="str">
        <f t="shared" si="27"/>
        <v/>
      </c>
      <c r="B217" s="8" t="str">
        <f t="shared" si="25"/>
        <v/>
      </c>
      <c r="C217" s="8" t="str">
        <f t="shared" ref="C217:C232" si="28">IF(A217="","",ROUND(B217*$D$4/12,2))</f>
        <v/>
      </c>
      <c r="D217" s="8" t="str">
        <f t="shared" si="24"/>
        <v/>
      </c>
      <c r="E217" s="8" t="str">
        <f t="shared" si="26"/>
        <v/>
      </c>
    </row>
    <row r="218" spans="1:5">
      <c r="A218" s="6" t="str">
        <f t="shared" si="27"/>
        <v/>
      </c>
      <c r="B218" s="8" t="str">
        <f t="shared" si="25"/>
        <v/>
      </c>
      <c r="C218" s="8" t="str">
        <f t="shared" si="28"/>
        <v/>
      </c>
      <c r="D218" s="8" t="str">
        <f t="shared" si="24"/>
        <v/>
      </c>
      <c r="E218" s="8" t="str">
        <f t="shared" si="26"/>
        <v/>
      </c>
    </row>
    <row r="219" spans="1:5">
      <c r="A219" s="6" t="str">
        <f t="shared" si="27"/>
        <v/>
      </c>
      <c r="B219" s="8" t="str">
        <f t="shared" si="25"/>
        <v/>
      </c>
      <c r="C219" s="8" t="str">
        <f t="shared" si="28"/>
        <v/>
      </c>
      <c r="D219" s="8" t="str">
        <f t="shared" si="24"/>
        <v/>
      </c>
      <c r="E219" s="8" t="str">
        <f t="shared" si="26"/>
        <v/>
      </c>
    </row>
    <row r="220" spans="1:5">
      <c r="A220" s="6" t="str">
        <f t="shared" si="27"/>
        <v/>
      </c>
      <c r="B220" s="8" t="str">
        <f t="shared" si="25"/>
        <v/>
      </c>
      <c r="C220" s="8" t="str">
        <f t="shared" si="28"/>
        <v/>
      </c>
      <c r="D220" s="8" t="str">
        <f t="shared" si="24"/>
        <v/>
      </c>
      <c r="E220" s="8" t="str">
        <f t="shared" si="26"/>
        <v/>
      </c>
    </row>
    <row r="221" spans="1:5">
      <c r="A221" s="6" t="str">
        <f t="shared" si="27"/>
        <v/>
      </c>
      <c r="B221" s="8" t="str">
        <f t="shared" si="25"/>
        <v/>
      </c>
      <c r="C221" s="8" t="str">
        <f t="shared" si="28"/>
        <v/>
      </c>
      <c r="D221" s="8" t="str">
        <f t="shared" si="24"/>
        <v/>
      </c>
      <c r="E221" s="8" t="str">
        <f t="shared" si="26"/>
        <v/>
      </c>
    </row>
    <row r="222" spans="1:5">
      <c r="A222" s="6" t="str">
        <f t="shared" si="27"/>
        <v/>
      </c>
      <c r="B222" s="8" t="str">
        <f t="shared" si="25"/>
        <v/>
      </c>
      <c r="C222" s="8" t="str">
        <f t="shared" si="28"/>
        <v/>
      </c>
      <c r="D222" s="8" t="str">
        <f t="shared" si="24"/>
        <v/>
      </c>
      <c r="E222" s="8" t="str">
        <f t="shared" si="26"/>
        <v/>
      </c>
    </row>
    <row r="223" spans="1:5">
      <c r="A223" s="6" t="str">
        <f t="shared" si="27"/>
        <v/>
      </c>
      <c r="B223" s="8" t="str">
        <f t="shared" si="25"/>
        <v/>
      </c>
      <c r="C223" s="8" t="str">
        <f t="shared" si="28"/>
        <v/>
      </c>
      <c r="D223" s="8" t="str">
        <f t="shared" si="24"/>
        <v/>
      </c>
      <c r="E223" s="8" t="str">
        <f t="shared" si="26"/>
        <v/>
      </c>
    </row>
    <row r="224" spans="1:5">
      <c r="A224" s="6" t="str">
        <f t="shared" si="27"/>
        <v/>
      </c>
      <c r="B224" s="8" t="str">
        <f t="shared" si="25"/>
        <v/>
      </c>
      <c r="C224" s="8" t="str">
        <f t="shared" si="28"/>
        <v/>
      </c>
      <c r="D224" s="8" t="str">
        <f t="shared" si="24"/>
        <v/>
      </c>
      <c r="E224" s="8" t="str">
        <f t="shared" si="26"/>
        <v/>
      </c>
    </row>
    <row r="225" spans="1:5">
      <c r="A225" s="6" t="str">
        <f t="shared" si="27"/>
        <v/>
      </c>
      <c r="B225" s="8" t="str">
        <f t="shared" si="25"/>
        <v/>
      </c>
      <c r="C225" s="8" t="str">
        <f t="shared" si="28"/>
        <v/>
      </c>
      <c r="D225" s="8" t="str">
        <f t="shared" si="24"/>
        <v/>
      </c>
      <c r="E225" s="8" t="str">
        <f t="shared" si="26"/>
        <v/>
      </c>
    </row>
    <row r="226" spans="1:5">
      <c r="A226" s="6" t="str">
        <f t="shared" si="27"/>
        <v/>
      </c>
      <c r="B226" s="8" t="str">
        <f t="shared" si="25"/>
        <v/>
      </c>
      <c r="C226" s="8" t="str">
        <f t="shared" si="28"/>
        <v/>
      </c>
      <c r="D226" s="8" t="str">
        <f t="shared" si="24"/>
        <v/>
      </c>
      <c r="E226" s="8" t="str">
        <f t="shared" si="26"/>
        <v/>
      </c>
    </row>
    <row r="227" spans="1:5">
      <c r="A227" s="6" t="str">
        <f t="shared" si="27"/>
        <v/>
      </c>
      <c r="B227" s="8" t="str">
        <f t="shared" si="25"/>
        <v/>
      </c>
      <c r="C227" s="8" t="str">
        <f t="shared" si="28"/>
        <v/>
      </c>
      <c r="D227" s="8" t="str">
        <f t="shared" si="24"/>
        <v/>
      </c>
      <c r="E227" s="8" t="str">
        <f t="shared" si="26"/>
        <v/>
      </c>
    </row>
    <row r="228" spans="1:5">
      <c r="A228" s="6" t="str">
        <f t="shared" si="27"/>
        <v/>
      </c>
      <c r="B228" s="8" t="str">
        <f t="shared" si="25"/>
        <v/>
      </c>
      <c r="C228" s="8" t="str">
        <f t="shared" si="28"/>
        <v/>
      </c>
      <c r="D228" s="8" t="str">
        <f t="shared" si="24"/>
        <v/>
      </c>
      <c r="E228" s="8" t="str">
        <f t="shared" si="26"/>
        <v/>
      </c>
    </row>
    <row r="229" spans="1:5">
      <c r="A229" s="6" t="str">
        <f t="shared" si="27"/>
        <v/>
      </c>
      <c r="B229" s="8" t="str">
        <f t="shared" si="25"/>
        <v/>
      </c>
      <c r="C229" s="8" t="str">
        <f t="shared" si="28"/>
        <v/>
      </c>
      <c r="D229" s="8" t="str">
        <f t="shared" si="24"/>
        <v/>
      </c>
      <c r="E229" s="8" t="str">
        <f t="shared" si="26"/>
        <v/>
      </c>
    </row>
    <row r="230" spans="1:5">
      <c r="A230" s="6" t="str">
        <f t="shared" si="27"/>
        <v/>
      </c>
      <c r="B230" s="8" t="str">
        <f t="shared" si="25"/>
        <v/>
      </c>
      <c r="C230" s="8" t="str">
        <f t="shared" si="28"/>
        <v/>
      </c>
      <c r="D230" s="8" t="str">
        <f t="shared" si="24"/>
        <v/>
      </c>
      <c r="E230" s="8" t="str">
        <f t="shared" si="26"/>
        <v/>
      </c>
    </row>
    <row r="231" spans="1:5">
      <c r="A231" s="6" t="str">
        <f t="shared" si="27"/>
        <v/>
      </c>
      <c r="B231" s="8" t="str">
        <f t="shared" si="25"/>
        <v/>
      </c>
      <c r="C231" s="8" t="str">
        <f t="shared" si="28"/>
        <v/>
      </c>
      <c r="D231" s="8" t="str">
        <f t="shared" si="24"/>
        <v/>
      </c>
      <c r="E231" s="8" t="str">
        <f t="shared" si="26"/>
        <v/>
      </c>
    </row>
    <row r="232" spans="1:5">
      <c r="A232" s="6" t="str">
        <f t="shared" si="27"/>
        <v/>
      </c>
      <c r="B232" s="8" t="str">
        <f t="shared" si="25"/>
        <v/>
      </c>
      <c r="C232" s="8" t="str">
        <f t="shared" si="28"/>
        <v/>
      </c>
      <c r="D232" s="8" t="str">
        <f t="shared" si="24"/>
        <v/>
      </c>
      <c r="E232" s="8" t="str">
        <f t="shared" si="26"/>
        <v/>
      </c>
    </row>
    <row r="233" spans="1:5">
      <c r="A233" s="6" t="str">
        <f t="shared" si="27"/>
        <v/>
      </c>
      <c r="B233" s="8" t="str">
        <f t="shared" si="25"/>
        <v/>
      </c>
      <c r="C233" s="8" t="str">
        <f t="shared" ref="C233:C248" si="29">IF(A233="","",ROUND(B233*$D$4/12,2))</f>
        <v/>
      </c>
      <c r="D233" s="8" t="str">
        <f t="shared" si="24"/>
        <v/>
      </c>
      <c r="E233" s="8" t="str">
        <f t="shared" si="26"/>
        <v/>
      </c>
    </row>
    <row r="234" spans="1:5">
      <c r="A234" s="6" t="str">
        <f t="shared" si="27"/>
        <v/>
      </c>
      <c r="B234" s="8" t="str">
        <f t="shared" si="25"/>
        <v/>
      </c>
      <c r="C234" s="8" t="str">
        <f t="shared" si="29"/>
        <v/>
      </c>
      <c r="D234" s="8" t="str">
        <f t="shared" si="24"/>
        <v/>
      </c>
      <c r="E234" s="8" t="str">
        <f t="shared" si="26"/>
        <v/>
      </c>
    </row>
    <row r="235" spans="1:5">
      <c r="A235" s="6" t="str">
        <f t="shared" si="27"/>
        <v/>
      </c>
      <c r="B235" s="8" t="str">
        <f t="shared" si="25"/>
        <v/>
      </c>
      <c r="C235" s="8" t="str">
        <f t="shared" si="29"/>
        <v/>
      </c>
      <c r="D235" s="8" t="str">
        <f t="shared" si="24"/>
        <v/>
      </c>
      <c r="E235" s="8" t="str">
        <f t="shared" si="26"/>
        <v/>
      </c>
    </row>
    <row r="236" spans="1:5">
      <c r="A236" s="6" t="str">
        <f t="shared" si="27"/>
        <v/>
      </c>
      <c r="B236" s="8" t="str">
        <f t="shared" si="25"/>
        <v/>
      </c>
      <c r="C236" s="8" t="str">
        <f t="shared" si="29"/>
        <v/>
      </c>
      <c r="D236" s="8" t="str">
        <f t="shared" si="24"/>
        <v/>
      </c>
      <c r="E236" s="8" t="str">
        <f t="shared" si="26"/>
        <v/>
      </c>
    </row>
    <row r="237" spans="1:5">
      <c r="A237" s="6" t="str">
        <f t="shared" si="27"/>
        <v/>
      </c>
      <c r="B237" s="8" t="str">
        <f t="shared" si="25"/>
        <v/>
      </c>
      <c r="C237" s="8" t="str">
        <f t="shared" si="29"/>
        <v/>
      </c>
      <c r="D237" s="8" t="str">
        <f t="shared" si="24"/>
        <v/>
      </c>
      <c r="E237" s="8" t="str">
        <f t="shared" si="26"/>
        <v/>
      </c>
    </row>
    <row r="238" spans="1:5">
      <c r="A238" s="6" t="str">
        <f t="shared" si="27"/>
        <v/>
      </c>
      <c r="B238" s="8" t="str">
        <f t="shared" si="25"/>
        <v/>
      </c>
      <c r="C238" s="8" t="str">
        <f t="shared" si="29"/>
        <v/>
      </c>
      <c r="D238" s="8" t="str">
        <f t="shared" si="24"/>
        <v/>
      </c>
      <c r="E238" s="8" t="str">
        <f t="shared" si="26"/>
        <v/>
      </c>
    </row>
    <row r="239" spans="1:5">
      <c r="A239" s="6" t="str">
        <f t="shared" si="27"/>
        <v/>
      </c>
      <c r="B239" s="8" t="str">
        <f t="shared" si="25"/>
        <v/>
      </c>
      <c r="C239" s="8" t="str">
        <f t="shared" si="29"/>
        <v/>
      </c>
      <c r="D239" s="8" t="str">
        <f t="shared" si="24"/>
        <v/>
      </c>
      <c r="E239" s="8" t="str">
        <f t="shared" si="26"/>
        <v/>
      </c>
    </row>
    <row r="240" spans="1:5">
      <c r="A240" s="6" t="str">
        <f t="shared" si="27"/>
        <v/>
      </c>
      <c r="B240" s="8" t="str">
        <f t="shared" si="25"/>
        <v/>
      </c>
      <c r="C240" s="8" t="str">
        <f t="shared" si="29"/>
        <v/>
      </c>
      <c r="D240" s="8" t="str">
        <f t="shared" si="24"/>
        <v/>
      </c>
      <c r="E240" s="8" t="str">
        <f t="shared" si="26"/>
        <v/>
      </c>
    </row>
    <row r="241" spans="1:5">
      <c r="A241" s="6" t="str">
        <f t="shared" si="27"/>
        <v/>
      </c>
      <c r="B241" s="8" t="str">
        <f t="shared" si="25"/>
        <v/>
      </c>
      <c r="C241" s="8" t="str">
        <f t="shared" si="29"/>
        <v/>
      </c>
      <c r="D241" s="8" t="str">
        <f t="shared" si="24"/>
        <v/>
      </c>
      <c r="E241" s="8" t="str">
        <f t="shared" si="26"/>
        <v/>
      </c>
    </row>
    <row r="242" spans="1:5">
      <c r="A242" s="6" t="str">
        <f t="shared" si="27"/>
        <v/>
      </c>
      <c r="B242" s="8" t="str">
        <f t="shared" si="25"/>
        <v/>
      </c>
      <c r="C242" s="8" t="str">
        <f t="shared" si="29"/>
        <v/>
      </c>
      <c r="D242" s="8" t="str">
        <f t="shared" si="24"/>
        <v/>
      </c>
      <c r="E242" s="8" t="str">
        <f t="shared" si="26"/>
        <v/>
      </c>
    </row>
    <row r="243" spans="1:5">
      <c r="A243" s="6" t="str">
        <f t="shared" si="27"/>
        <v/>
      </c>
      <c r="B243" s="8" t="str">
        <f t="shared" si="25"/>
        <v/>
      </c>
      <c r="C243" s="8" t="str">
        <f t="shared" si="29"/>
        <v/>
      </c>
      <c r="D243" s="8" t="str">
        <f t="shared" si="24"/>
        <v/>
      </c>
      <c r="E243" s="8" t="str">
        <f t="shared" si="26"/>
        <v/>
      </c>
    </row>
    <row r="244" spans="1:5">
      <c r="A244" s="6" t="str">
        <f t="shared" si="27"/>
        <v/>
      </c>
      <c r="B244" s="8" t="str">
        <f t="shared" si="25"/>
        <v/>
      </c>
      <c r="C244" s="8" t="str">
        <f t="shared" si="29"/>
        <v/>
      </c>
      <c r="D244" s="8" t="str">
        <f t="shared" si="24"/>
        <v/>
      </c>
      <c r="E244" s="8" t="str">
        <f t="shared" si="26"/>
        <v/>
      </c>
    </row>
    <row r="245" spans="1:5">
      <c r="A245" s="6" t="str">
        <f t="shared" si="27"/>
        <v/>
      </c>
      <c r="B245" s="8" t="str">
        <f t="shared" si="25"/>
        <v/>
      </c>
      <c r="C245" s="8" t="str">
        <f t="shared" si="29"/>
        <v/>
      </c>
      <c r="D245" s="8" t="str">
        <f t="shared" si="24"/>
        <v/>
      </c>
      <c r="E245" s="8" t="str">
        <f t="shared" si="26"/>
        <v/>
      </c>
    </row>
    <row r="246" spans="1:5">
      <c r="A246" s="6" t="str">
        <f t="shared" si="27"/>
        <v/>
      </c>
      <c r="B246" s="8" t="str">
        <f t="shared" si="25"/>
        <v/>
      </c>
      <c r="C246" s="8" t="str">
        <f t="shared" si="29"/>
        <v/>
      </c>
      <c r="D246" s="8" t="str">
        <f t="shared" si="24"/>
        <v/>
      </c>
      <c r="E246" s="8" t="str">
        <f t="shared" si="26"/>
        <v/>
      </c>
    </row>
    <row r="247" spans="1:5">
      <c r="A247" s="6" t="str">
        <f t="shared" si="27"/>
        <v/>
      </c>
      <c r="B247" s="8" t="str">
        <f t="shared" si="25"/>
        <v/>
      </c>
      <c r="C247" s="8" t="str">
        <f t="shared" si="29"/>
        <v/>
      </c>
      <c r="D247" s="8" t="str">
        <f t="shared" si="24"/>
        <v/>
      </c>
      <c r="E247" s="8" t="str">
        <f t="shared" si="26"/>
        <v/>
      </c>
    </row>
    <row r="248" spans="1:5">
      <c r="A248" s="6" t="str">
        <f t="shared" si="27"/>
        <v/>
      </c>
      <c r="B248" s="8" t="str">
        <f t="shared" si="25"/>
        <v/>
      </c>
      <c r="C248" s="8" t="str">
        <f t="shared" si="29"/>
        <v/>
      </c>
      <c r="D248" s="8" t="str">
        <f t="shared" si="24"/>
        <v/>
      </c>
      <c r="E248" s="8" t="str">
        <f t="shared" si="26"/>
        <v/>
      </c>
    </row>
    <row r="249" spans="1:5">
      <c r="A249" s="6" t="str">
        <f t="shared" si="27"/>
        <v/>
      </c>
      <c r="B249" s="8" t="str">
        <f t="shared" si="25"/>
        <v/>
      </c>
      <c r="C249" s="8" t="str">
        <f t="shared" ref="C249:C264" si="30">IF(A249="","",ROUND(B249*$D$4/12,2))</f>
        <v/>
      </c>
      <c r="D249" s="8" t="str">
        <f t="shared" si="24"/>
        <v/>
      </c>
      <c r="E249" s="8" t="str">
        <f t="shared" si="26"/>
        <v/>
      </c>
    </row>
    <row r="250" spans="1:5">
      <c r="A250" s="6" t="str">
        <f t="shared" si="27"/>
        <v/>
      </c>
      <c r="B250" s="8" t="str">
        <f t="shared" si="25"/>
        <v/>
      </c>
      <c r="C250" s="8" t="str">
        <f t="shared" si="30"/>
        <v/>
      </c>
      <c r="D250" s="8" t="str">
        <f t="shared" si="24"/>
        <v/>
      </c>
      <c r="E250" s="8" t="str">
        <f t="shared" si="26"/>
        <v/>
      </c>
    </row>
    <row r="251" spans="1:5">
      <c r="A251" s="6" t="str">
        <f t="shared" si="27"/>
        <v/>
      </c>
      <c r="B251" s="8" t="str">
        <f t="shared" si="25"/>
        <v/>
      </c>
      <c r="C251" s="8" t="str">
        <f t="shared" si="30"/>
        <v/>
      </c>
      <c r="D251" s="8" t="str">
        <f t="shared" si="24"/>
        <v/>
      </c>
      <c r="E251" s="8" t="str">
        <f t="shared" si="26"/>
        <v/>
      </c>
    </row>
    <row r="252" spans="1:5">
      <c r="A252" s="6" t="str">
        <f t="shared" si="27"/>
        <v/>
      </c>
      <c r="B252" s="8" t="str">
        <f t="shared" si="25"/>
        <v/>
      </c>
      <c r="C252" s="8" t="str">
        <f t="shared" si="30"/>
        <v/>
      </c>
      <c r="D252" s="8" t="str">
        <f t="shared" si="24"/>
        <v/>
      </c>
      <c r="E252" s="8" t="str">
        <f t="shared" si="26"/>
        <v/>
      </c>
    </row>
    <row r="253" spans="1:5">
      <c r="A253" s="6" t="str">
        <f t="shared" si="27"/>
        <v/>
      </c>
      <c r="B253" s="8" t="str">
        <f t="shared" si="25"/>
        <v/>
      </c>
      <c r="C253" s="8" t="str">
        <f t="shared" si="30"/>
        <v/>
      </c>
      <c r="D253" s="8" t="str">
        <f t="shared" si="24"/>
        <v/>
      </c>
      <c r="E253" s="8" t="str">
        <f t="shared" si="26"/>
        <v/>
      </c>
    </row>
    <row r="254" spans="1:5">
      <c r="A254" s="6" t="str">
        <f t="shared" si="27"/>
        <v/>
      </c>
      <c r="B254" s="8" t="str">
        <f t="shared" si="25"/>
        <v/>
      </c>
      <c r="C254" s="8" t="str">
        <f t="shared" si="30"/>
        <v/>
      </c>
      <c r="D254" s="8" t="str">
        <f t="shared" si="24"/>
        <v/>
      </c>
      <c r="E254" s="8" t="str">
        <f t="shared" si="26"/>
        <v/>
      </c>
    </row>
    <row r="255" spans="1:5">
      <c r="A255" s="6" t="str">
        <f t="shared" si="27"/>
        <v/>
      </c>
      <c r="B255" s="8" t="str">
        <f t="shared" si="25"/>
        <v/>
      </c>
      <c r="C255" s="8" t="str">
        <f t="shared" si="30"/>
        <v/>
      </c>
      <c r="D255" s="8" t="str">
        <f t="shared" si="24"/>
        <v/>
      </c>
      <c r="E255" s="8" t="str">
        <f t="shared" si="26"/>
        <v/>
      </c>
    </row>
    <row r="256" spans="1:5">
      <c r="A256" s="6" t="str">
        <f t="shared" si="27"/>
        <v/>
      </c>
      <c r="B256" s="8" t="str">
        <f t="shared" si="25"/>
        <v/>
      </c>
      <c r="C256" s="8" t="str">
        <f t="shared" si="30"/>
        <v/>
      </c>
      <c r="D256" s="8" t="str">
        <f t="shared" si="24"/>
        <v/>
      </c>
      <c r="E256" s="8" t="str">
        <f t="shared" si="26"/>
        <v/>
      </c>
    </row>
    <row r="257" spans="1:5">
      <c r="A257" s="6" t="str">
        <f t="shared" si="27"/>
        <v/>
      </c>
      <c r="B257" s="8" t="str">
        <f t="shared" si="25"/>
        <v/>
      </c>
      <c r="C257" s="8" t="str">
        <f t="shared" si="30"/>
        <v/>
      </c>
      <c r="D257" s="8" t="str">
        <f t="shared" si="24"/>
        <v/>
      </c>
      <c r="E257" s="8" t="str">
        <f t="shared" si="26"/>
        <v/>
      </c>
    </row>
    <row r="258" spans="1:5">
      <c r="A258" s="6" t="str">
        <f t="shared" si="27"/>
        <v/>
      </c>
      <c r="B258" s="8" t="str">
        <f t="shared" si="25"/>
        <v/>
      </c>
      <c r="C258" s="8" t="str">
        <f t="shared" si="30"/>
        <v/>
      </c>
      <c r="D258" s="8" t="str">
        <f t="shared" si="24"/>
        <v/>
      </c>
      <c r="E258" s="8" t="str">
        <f t="shared" si="26"/>
        <v/>
      </c>
    </row>
    <row r="259" spans="1:5">
      <c r="A259" s="6" t="str">
        <f t="shared" si="27"/>
        <v/>
      </c>
      <c r="B259" s="8" t="str">
        <f t="shared" si="25"/>
        <v/>
      </c>
      <c r="C259" s="8" t="str">
        <f t="shared" si="30"/>
        <v/>
      </c>
      <c r="D259" s="8" t="str">
        <f t="shared" si="24"/>
        <v/>
      </c>
      <c r="E259" s="8" t="str">
        <f t="shared" si="26"/>
        <v/>
      </c>
    </row>
    <row r="260" spans="1:5">
      <c r="A260" s="6" t="str">
        <f t="shared" si="27"/>
        <v/>
      </c>
      <c r="B260" s="8" t="str">
        <f t="shared" si="25"/>
        <v/>
      </c>
      <c r="C260" s="8" t="str">
        <f t="shared" si="30"/>
        <v/>
      </c>
      <c r="D260" s="8" t="str">
        <f t="shared" si="24"/>
        <v/>
      </c>
      <c r="E260" s="8" t="str">
        <f t="shared" si="26"/>
        <v/>
      </c>
    </row>
    <row r="261" spans="1:5">
      <c r="A261" s="6" t="str">
        <f t="shared" si="27"/>
        <v/>
      </c>
      <c r="B261" s="8" t="str">
        <f t="shared" si="25"/>
        <v/>
      </c>
      <c r="C261" s="8" t="str">
        <f t="shared" si="30"/>
        <v/>
      </c>
      <c r="D261" s="8" t="str">
        <f t="shared" si="24"/>
        <v/>
      </c>
      <c r="E261" s="8" t="str">
        <f t="shared" si="26"/>
        <v/>
      </c>
    </row>
    <row r="262" spans="1:5">
      <c r="A262" s="6" t="str">
        <f t="shared" si="27"/>
        <v/>
      </c>
      <c r="B262" s="8" t="str">
        <f t="shared" si="25"/>
        <v/>
      </c>
      <c r="C262" s="8" t="str">
        <f t="shared" si="30"/>
        <v/>
      </c>
      <c r="D262" s="8" t="str">
        <f t="shared" si="24"/>
        <v/>
      </c>
      <c r="E262" s="8" t="str">
        <f t="shared" si="26"/>
        <v/>
      </c>
    </row>
    <row r="263" spans="1:5">
      <c r="A263" s="6" t="str">
        <f t="shared" si="27"/>
        <v/>
      </c>
      <c r="B263" s="8" t="str">
        <f t="shared" si="25"/>
        <v/>
      </c>
      <c r="C263" s="8" t="str">
        <f t="shared" si="30"/>
        <v/>
      </c>
      <c r="D263" s="8" t="str">
        <f t="shared" si="24"/>
        <v/>
      </c>
      <c r="E263" s="8" t="str">
        <f t="shared" si="26"/>
        <v/>
      </c>
    </row>
    <row r="264" spans="1:5">
      <c r="A264" s="6" t="str">
        <f t="shared" si="27"/>
        <v/>
      </c>
      <c r="B264" s="8" t="str">
        <f t="shared" si="25"/>
        <v/>
      </c>
      <c r="C264" s="8" t="str">
        <f t="shared" si="30"/>
        <v/>
      </c>
      <c r="D264" s="8" t="str">
        <f t="shared" si="24"/>
        <v/>
      </c>
      <c r="E264" s="8" t="str">
        <f t="shared" si="26"/>
        <v/>
      </c>
    </row>
    <row r="265" spans="1:5">
      <c r="A265" s="6" t="str">
        <f t="shared" si="27"/>
        <v/>
      </c>
      <c r="B265" s="8" t="str">
        <f t="shared" si="25"/>
        <v/>
      </c>
      <c r="C265" s="8" t="str">
        <f t="shared" ref="C265:C280" si="31">IF(A265="","",ROUND(B265*$D$4/12,2))</f>
        <v/>
      </c>
      <c r="D265" s="8" t="str">
        <f t="shared" si="24"/>
        <v/>
      </c>
      <c r="E265" s="8" t="str">
        <f t="shared" si="26"/>
        <v/>
      </c>
    </row>
    <row r="266" spans="1:5">
      <c r="A266" s="6" t="str">
        <f t="shared" si="27"/>
        <v/>
      </c>
      <c r="B266" s="8" t="str">
        <f t="shared" si="25"/>
        <v/>
      </c>
      <c r="C266" s="8" t="str">
        <f t="shared" si="31"/>
        <v/>
      </c>
      <c r="D266" s="8" t="str">
        <f t="shared" si="24"/>
        <v/>
      </c>
      <c r="E266" s="8" t="str">
        <f t="shared" si="26"/>
        <v/>
      </c>
    </row>
    <row r="267" spans="1:5">
      <c r="A267" s="6" t="str">
        <f t="shared" si="27"/>
        <v/>
      </c>
      <c r="B267" s="8" t="str">
        <f t="shared" si="25"/>
        <v/>
      </c>
      <c r="C267" s="8" t="str">
        <f t="shared" si="31"/>
        <v/>
      </c>
      <c r="D267" s="8" t="str">
        <f t="shared" si="24"/>
        <v/>
      </c>
      <c r="E267" s="8" t="str">
        <f t="shared" si="26"/>
        <v/>
      </c>
    </row>
    <row r="268" spans="1:5">
      <c r="A268" s="6" t="str">
        <f t="shared" si="27"/>
        <v/>
      </c>
      <c r="B268" s="8" t="str">
        <f t="shared" si="25"/>
        <v/>
      </c>
      <c r="C268" s="8" t="str">
        <f t="shared" si="31"/>
        <v/>
      </c>
      <c r="D268" s="8" t="str">
        <f t="shared" si="24"/>
        <v/>
      </c>
      <c r="E268" s="8" t="str">
        <f t="shared" si="26"/>
        <v/>
      </c>
    </row>
    <row r="269" spans="1:5">
      <c r="A269" s="6" t="str">
        <f t="shared" si="27"/>
        <v/>
      </c>
      <c r="B269" s="8" t="str">
        <f t="shared" si="25"/>
        <v/>
      </c>
      <c r="C269" s="8" t="str">
        <f t="shared" si="31"/>
        <v/>
      </c>
      <c r="D269" s="8" t="str">
        <f t="shared" si="24"/>
        <v/>
      </c>
      <c r="E269" s="8" t="str">
        <f t="shared" si="26"/>
        <v/>
      </c>
    </row>
    <row r="270" spans="1:5">
      <c r="A270" s="6" t="str">
        <f t="shared" si="27"/>
        <v/>
      </c>
      <c r="B270" s="8" t="str">
        <f t="shared" si="25"/>
        <v/>
      </c>
      <c r="C270" s="8" t="str">
        <f t="shared" si="31"/>
        <v/>
      </c>
      <c r="D270" s="8" t="str">
        <f t="shared" si="24"/>
        <v/>
      </c>
      <c r="E270" s="8" t="str">
        <f t="shared" si="26"/>
        <v/>
      </c>
    </row>
    <row r="271" spans="1:5">
      <c r="A271" s="6" t="str">
        <f t="shared" si="27"/>
        <v/>
      </c>
      <c r="B271" s="8" t="str">
        <f t="shared" si="25"/>
        <v/>
      </c>
      <c r="C271" s="8" t="str">
        <f t="shared" si="31"/>
        <v/>
      </c>
      <c r="D271" s="8" t="str">
        <f t="shared" si="24"/>
        <v/>
      </c>
      <c r="E271" s="8" t="str">
        <f t="shared" si="26"/>
        <v/>
      </c>
    </row>
    <row r="272" spans="1:5">
      <c r="A272" s="6" t="str">
        <f t="shared" si="27"/>
        <v/>
      </c>
      <c r="B272" s="8" t="str">
        <f t="shared" si="25"/>
        <v/>
      </c>
      <c r="C272" s="8" t="str">
        <f t="shared" si="31"/>
        <v/>
      </c>
      <c r="D272" s="8" t="str">
        <f t="shared" si="24"/>
        <v/>
      </c>
      <c r="E272" s="8" t="str">
        <f t="shared" si="26"/>
        <v/>
      </c>
    </row>
    <row r="273" spans="1:5">
      <c r="A273" s="6" t="str">
        <f t="shared" si="27"/>
        <v/>
      </c>
      <c r="B273" s="8" t="str">
        <f t="shared" si="25"/>
        <v/>
      </c>
      <c r="C273" s="8" t="str">
        <f t="shared" si="31"/>
        <v/>
      </c>
      <c r="D273" s="8" t="str">
        <f t="shared" si="24"/>
        <v/>
      </c>
      <c r="E273" s="8" t="str">
        <f t="shared" si="26"/>
        <v/>
      </c>
    </row>
    <row r="274" spans="1:5">
      <c r="A274" s="6" t="str">
        <f t="shared" si="27"/>
        <v/>
      </c>
      <c r="B274" s="8" t="str">
        <f t="shared" si="25"/>
        <v/>
      </c>
      <c r="C274" s="8" t="str">
        <f t="shared" si="31"/>
        <v/>
      </c>
      <c r="D274" s="8" t="str">
        <f t="shared" si="24"/>
        <v/>
      </c>
      <c r="E274" s="8" t="str">
        <f t="shared" si="26"/>
        <v/>
      </c>
    </row>
    <row r="275" spans="1:5">
      <c r="A275" s="6" t="str">
        <f t="shared" si="27"/>
        <v/>
      </c>
      <c r="B275" s="8" t="str">
        <f t="shared" si="25"/>
        <v/>
      </c>
      <c r="C275" s="8" t="str">
        <f t="shared" si="31"/>
        <v/>
      </c>
      <c r="D275" s="8" t="str">
        <f t="shared" si="24"/>
        <v/>
      </c>
      <c r="E275" s="8" t="str">
        <f t="shared" si="26"/>
        <v/>
      </c>
    </row>
    <row r="276" spans="1:5">
      <c r="A276" s="6" t="str">
        <f t="shared" si="27"/>
        <v/>
      </c>
      <c r="B276" s="8" t="str">
        <f t="shared" si="25"/>
        <v/>
      </c>
      <c r="C276" s="8" t="str">
        <f t="shared" si="31"/>
        <v/>
      </c>
      <c r="D276" s="8" t="str">
        <f t="shared" ref="D276:D339" si="32">IF(A276="","",ROUND(E276-C276,2))</f>
        <v/>
      </c>
      <c r="E276" s="8" t="str">
        <f t="shared" si="26"/>
        <v/>
      </c>
    </row>
    <row r="277" spans="1:5">
      <c r="A277" s="6" t="str">
        <f t="shared" si="27"/>
        <v/>
      </c>
      <c r="B277" s="8" t="str">
        <f t="shared" ref="B277:B340" si="33">IF(A277="","",IF(AND(B276-D276=0,E276=0),"",B276-D276-IF($D$10*12+1=A277,$D$11,0)))</f>
        <v/>
      </c>
      <c r="C277" s="8" t="str">
        <f t="shared" si="31"/>
        <v/>
      </c>
      <c r="D277" s="8" t="str">
        <f t="shared" si="32"/>
        <v/>
      </c>
      <c r="E277" s="8" t="str">
        <f t="shared" ref="E277:E340" si="34">IF(A277="","",IF(B277+C277&gt;$D$14/12,$D$14/12,B277+C277))</f>
        <v/>
      </c>
    </row>
    <row r="278" spans="1:5">
      <c r="A278" s="6" t="str">
        <f t="shared" ref="A278:A341" si="35">IF(OR(AND(E277&lt;$D$14/12,E276&lt;$D$14/12),E277="",E277=0),"",A277+1)</f>
        <v/>
      </c>
      <c r="B278" s="8" t="str">
        <f t="shared" si="33"/>
        <v/>
      </c>
      <c r="C278" s="8" t="str">
        <f t="shared" si="31"/>
        <v/>
      </c>
      <c r="D278" s="8" t="str">
        <f t="shared" si="32"/>
        <v/>
      </c>
      <c r="E278" s="8" t="str">
        <f t="shared" si="34"/>
        <v/>
      </c>
    </row>
    <row r="279" spans="1:5">
      <c r="A279" s="6" t="str">
        <f t="shared" si="35"/>
        <v/>
      </c>
      <c r="B279" s="8" t="str">
        <f t="shared" si="33"/>
        <v/>
      </c>
      <c r="C279" s="8" t="str">
        <f t="shared" si="31"/>
        <v/>
      </c>
      <c r="D279" s="8" t="str">
        <f t="shared" si="32"/>
        <v/>
      </c>
      <c r="E279" s="8" t="str">
        <f t="shared" si="34"/>
        <v/>
      </c>
    </row>
    <row r="280" spans="1:5">
      <c r="A280" s="6" t="str">
        <f t="shared" si="35"/>
        <v/>
      </c>
      <c r="B280" s="8" t="str">
        <f t="shared" si="33"/>
        <v/>
      </c>
      <c r="C280" s="8" t="str">
        <f t="shared" si="31"/>
        <v/>
      </c>
      <c r="D280" s="8" t="str">
        <f t="shared" si="32"/>
        <v/>
      </c>
      <c r="E280" s="8" t="str">
        <f t="shared" si="34"/>
        <v/>
      </c>
    </row>
    <row r="281" spans="1:5">
      <c r="A281" s="6" t="str">
        <f t="shared" si="35"/>
        <v/>
      </c>
      <c r="B281" s="8" t="str">
        <f t="shared" si="33"/>
        <v/>
      </c>
      <c r="C281" s="8" t="str">
        <f t="shared" ref="C281:C296" si="36">IF(A281="","",ROUND(B281*$D$4/12,2))</f>
        <v/>
      </c>
      <c r="D281" s="8" t="str">
        <f t="shared" si="32"/>
        <v/>
      </c>
      <c r="E281" s="8" t="str">
        <f t="shared" si="34"/>
        <v/>
      </c>
    </row>
    <row r="282" spans="1:5">
      <c r="A282" s="6" t="str">
        <f t="shared" si="35"/>
        <v/>
      </c>
      <c r="B282" s="8" t="str">
        <f t="shared" si="33"/>
        <v/>
      </c>
      <c r="C282" s="8" t="str">
        <f t="shared" si="36"/>
        <v/>
      </c>
      <c r="D282" s="8" t="str">
        <f t="shared" si="32"/>
        <v/>
      </c>
      <c r="E282" s="8" t="str">
        <f t="shared" si="34"/>
        <v/>
      </c>
    </row>
    <row r="283" spans="1:5">
      <c r="A283" s="6" t="str">
        <f t="shared" si="35"/>
        <v/>
      </c>
      <c r="B283" s="8" t="str">
        <f t="shared" si="33"/>
        <v/>
      </c>
      <c r="C283" s="8" t="str">
        <f t="shared" si="36"/>
        <v/>
      </c>
      <c r="D283" s="8" t="str">
        <f t="shared" si="32"/>
        <v/>
      </c>
      <c r="E283" s="8" t="str">
        <f t="shared" si="34"/>
        <v/>
      </c>
    </row>
    <row r="284" spans="1:5">
      <c r="A284" s="6" t="str">
        <f t="shared" si="35"/>
        <v/>
      </c>
      <c r="B284" s="8" t="str">
        <f t="shared" si="33"/>
        <v/>
      </c>
      <c r="C284" s="8" t="str">
        <f t="shared" si="36"/>
        <v/>
      </c>
      <c r="D284" s="8" t="str">
        <f t="shared" si="32"/>
        <v/>
      </c>
      <c r="E284" s="8" t="str">
        <f t="shared" si="34"/>
        <v/>
      </c>
    </row>
    <row r="285" spans="1:5">
      <c r="A285" s="6" t="str">
        <f t="shared" si="35"/>
        <v/>
      </c>
      <c r="B285" s="8" t="str">
        <f t="shared" si="33"/>
        <v/>
      </c>
      <c r="C285" s="8" t="str">
        <f t="shared" si="36"/>
        <v/>
      </c>
      <c r="D285" s="8" t="str">
        <f t="shared" si="32"/>
        <v/>
      </c>
      <c r="E285" s="8" t="str">
        <f t="shared" si="34"/>
        <v/>
      </c>
    </row>
    <row r="286" spans="1:5">
      <c r="A286" s="6" t="str">
        <f t="shared" si="35"/>
        <v/>
      </c>
      <c r="B286" s="8" t="str">
        <f t="shared" si="33"/>
        <v/>
      </c>
      <c r="C286" s="8" t="str">
        <f t="shared" si="36"/>
        <v/>
      </c>
      <c r="D286" s="8" t="str">
        <f t="shared" si="32"/>
        <v/>
      </c>
      <c r="E286" s="8" t="str">
        <f t="shared" si="34"/>
        <v/>
      </c>
    </row>
    <row r="287" spans="1:5">
      <c r="A287" s="6" t="str">
        <f t="shared" si="35"/>
        <v/>
      </c>
      <c r="B287" s="8" t="str">
        <f t="shared" si="33"/>
        <v/>
      </c>
      <c r="C287" s="8" t="str">
        <f t="shared" si="36"/>
        <v/>
      </c>
      <c r="D287" s="8" t="str">
        <f t="shared" si="32"/>
        <v/>
      </c>
      <c r="E287" s="8" t="str">
        <f t="shared" si="34"/>
        <v/>
      </c>
    </row>
    <row r="288" spans="1:5">
      <c r="A288" s="6" t="str">
        <f t="shared" si="35"/>
        <v/>
      </c>
      <c r="B288" s="8" t="str">
        <f t="shared" si="33"/>
        <v/>
      </c>
      <c r="C288" s="8" t="str">
        <f t="shared" si="36"/>
        <v/>
      </c>
      <c r="D288" s="8" t="str">
        <f t="shared" si="32"/>
        <v/>
      </c>
      <c r="E288" s="8" t="str">
        <f t="shared" si="34"/>
        <v/>
      </c>
    </row>
    <row r="289" spans="1:5">
      <c r="A289" s="6" t="str">
        <f t="shared" si="35"/>
        <v/>
      </c>
      <c r="B289" s="8" t="str">
        <f t="shared" si="33"/>
        <v/>
      </c>
      <c r="C289" s="8" t="str">
        <f t="shared" si="36"/>
        <v/>
      </c>
      <c r="D289" s="8" t="str">
        <f t="shared" si="32"/>
        <v/>
      </c>
      <c r="E289" s="8" t="str">
        <f t="shared" si="34"/>
        <v/>
      </c>
    </row>
    <row r="290" spans="1:5">
      <c r="A290" s="6" t="str">
        <f t="shared" si="35"/>
        <v/>
      </c>
      <c r="B290" s="8" t="str">
        <f t="shared" si="33"/>
        <v/>
      </c>
      <c r="C290" s="8" t="str">
        <f t="shared" si="36"/>
        <v/>
      </c>
      <c r="D290" s="8" t="str">
        <f t="shared" si="32"/>
        <v/>
      </c>
      <c r="E290" s="8" t="str">
        <f t="shared" si="34"/>
        <v/>
      </c>
    </row>
    <row r="291" spans="1:5">
      <c r="A291" s="6" t="str">
        <f t="shared" si="35"/>
        <v/>
      </c>
      <c r="B291" s="8" t="str">
        <f t="shared" si="33"/>
        <v/>
      </c>
      <c r="C291" s="8" t="str">
        <f t="shared" si="36"/>
        <v/>
      </c>
      <c r="D291" s="8" t="str">
        <f t="shared" si="32"/>
        <v/>
      </c>
      <c r="E291" s="8" t="str">
        <f t="shared" si="34"/>
        <v/>
      </c>
    </row>
    <row r="292" spans="1:5">
      <c r="A292" s="6" t="str">
        <f t="shared" si="35"/>
        <v/>
      </c>
      <c r="B292" s="8" t="str">
        <f t="shared" si="33"/>
        <v/>
      </c>
      <c r="C292" s="8" t="str">
        <f t="shared" si="36"/>
        <v/>
      </c>
      <c r="D292" s="8" t="str">
        <f t="shared" si="32"/>
        <v/>
      </c>
      <c r="E292" s="8" t="str">
        <f t="shared" si="34"/>
        <v/>
      </c>
    </row>
    <row r="293" spans="1:5">
      <c r="A293" s="6" t="str">
        <f t="shared" si="35"/>
        <v/>
      </c>
      <c r="B293" s="8" t="str">
        <f t="shared" si="33"/>
        <v/>
      </c>
      <c r="C293" s="8" t="str">
        <f t="shared" si="36"/>
        <v/>
      </c>
      <c r="D293" s="8" t="str">
        <f t="shared" si="32"/>
        <v/>
      </c>
      <c r="E293" s="8" t="str">
        <f t="shared" si="34"/>
        <v/>
      </c>
    </row>
    <row r="294" spans="1:5">
      <c r="A294" s="6" t="str">
        <f t="shared" si="35"/>
        <v/>
      </c>
      <c r="B294" s="8" t="str">
        <f t="shared" si="33"/>
        <v/>
      </c>
      <c r="C294" s="8" t="str">
        <f t="shared" si="36"/>
        <v/>
      </c>
      <c r="D294" s="8" t="str">
        <f t="shared" si="32"/>
        <v/>
      </c>
      <c r="E294" s="8" t="str">
        <f t="shared" si="34"/>
        <v/>
      </c>
    </row>
    <row r="295" spans="1:5">
      <c r="A295" s="6" t="str">
        <f t="shared" si="35"/>
        <v/>
      </c>
      <c r="B295" s="8" t="str">
        <f t="shared" si="33"/>
        <v/>
      </c>
      <c r="C295" s="8" t="str">
        <f t="shared" si="36"/>
        <v/>
      </c>
      <c r="D295" s="8" t="str">
        <f t="shared" si="32"/>
        <v/>
      </c>
      <c r="E295" s="8" t="str">
        <f t="shared" si="34"/>
        <v/>
      </c>
    </row>
    <row r="296" spans="1:5">
      <c r="A296" s="6" t="str">
        <f t="shared" si="35"/>
        <v/>
      </c>
      <c r="B296" s="8" t="str">
        <f t="shared" si="33"/>
        <v/>
      </c>
      <c r="C296" s="8" t="str">
        <f t="shared" si="36"/>
        <v/>
      </c>
      <c r="D296" s="8" t="str">
        <f t="shared" si="32"/>
        <v/>
      </c>
      <c r="E296" s="8" t="str">
        <f t="shared" si="34"/>
        <v/>
      </c>
    </row>
    <row r="297" spans="1:5">
      <c r="A297" s="6" t="str">
        <f t="shared" si="35"/>
        <v/>
      </c>
      <c r="B297" s="8" t="str">
        <f t="shared" si="33"/>
        <v/>
      </c>
      <c r="C297" s="8" t="str">
        <f t="shared" ref="C297:C312" si="37">IF(A297="","",ROUND(B297*$D$4/12,2))</f>
        <v/>
      </c>
      <c r="D297" s="8" t="str">
        <f t="shared" si="32"/>
        <v/>
      </c>
      <c r="E297" s="8" t="str">
        <f t="shared" si="34"/>
        <v/>
      </c>
    </row>
    <row r="298" spans="1:5">
      <c r="A298" s="6" t="str">
        <f t="shared" si="35"/>
        <v/>
      </c>
      <c r="B298" s="8" t="str">
        <f t="shared" si="33"/>
        <v/>
      </c>
      <c r="C298" s="8" t="str">
        <f t="shared" si="37"/>
        <v/>
      </c>
      <c r="D298" s="8" t="str">
        <f t="shared" si="32"/>
        <v/>
      </c>
      <c r="E298" s="8" t="str">
        <f t="shared" si="34"/>
        <v/>
      </c>
    </row>
    <row r="299" spans="1:5">
      <c r="A299" s="6" t="str">
        <f t="shared" si="35"/>
        <v/>
      </c>
      <c r="B299" s="8" t="str">
        <f t="shared" si="33"/>
        <v/>
      </c>
      <c r="C299" s="8" t="str">
        <f t="shared" si="37"/>
        <v/>
      </c>
      <c r="D299" s="8" t="str">
        <f t="shared" si="32"/>
        <v/>
      </c>
      <c r="E299" s="8" t="str">
        <f t="shared" si="34"/>
        <v/>
      </c>
    </row>
    <row r="300" spans="1:5">
      <c r="A300" s="6" t="str">
        <f t="shared" si="35"/>
        <v/>
      </c>
      <c r="B300" s="8" t="str">
        <f t="shared" si="33"/>
        <v/>
      </c>
      <c r="C300" s="8" t="str">
        <f t="shared" si="37"/>
        <v/>
      </c>
      <c r="D300" s="8" t="str">
        <f t="shared" si="32"/>
        <v/>
      </c>
      <c r="E300" s="8" t="str">
        <f t="shared" si="34"/>
        <v/>
      </c>
    </row>
    <row r="301" spans="1:5">
      <c r="A301" s="6" t="str">
        <f t="shared" si="35"/>
        <v/>
      </c>
      <c r="B301" s="8" t="str">
        <f t="shared" si="33"/>
        <v/>
      </c>
      <c r="C301" s="8" t="str">
        <f t="shared" si="37"/>
        <v/>
      </c>
      <c r="D301" s="8" t="str">
        <f t="shared" si="32"/>
        <v/>
      </c>
      <c r="E301" s="8" t="str">
        <f t="shared" si="34"/>
        <v/>
      </c>
    </row>
    <row r="302" spans="1:5">
      <c r="A302" s="6" t="str">
        <f t="shared" si="35"/>
        <v/>
      </c>
      <c r="B302" s="8" t="str">
        <f t="shared" si="33"/>
        <v/>
      </c>
      <c r="C302" s="8" t="str">
        <f t="shared" si="37"/>
        <v/>
      </c>
      <c r="D302" s="8" t="str">
        <f t="shared" si="32"/>
        <v/>
      </c>
      <c r="E302" s="8" t="str">
        <f t="shared" si="34"/>
        <v/>
      </c>
    </row>
    <row r="303" spans="1:5">
      <c r="A303" s="6" t="str">
        <f t="shared" si="35"/>
        <v/>
      </c>
      <c r="B303" s="8" t="str">
        <f t="shared" si="33"/>
        <v/>
      </c>
      <c r="C303" s="8" t="str">
        <f t="shared" si="37"/>
        <v/>
      </c>
      <c r="D303" s="8" t="str">
        <f t="shared" si="32"/>
        <v/>
      </c>
      <c r="E303" s="8" t="str">
        <f t="shared" si="34"/>
        <v/>
      </c>
    </row>
    <row r="304" spans="1:5">
      <c r="A304" s="6" t="str">
        <f t="shared" si="35"/>
        <v/>
      </c>
      <c r="B304" s="8" t="str">
        <f t="shared" si="33"/>
        <v/>
      </c>
      <c r="C304" s="8" t="str">
        <f t="shared" si="37"/>
        <v/>
      </c>
      <c r="D304" s="8" t="str">
        <f t="shared" si="32"/>
        <v/>
      </c>
      <c r="E304" s="8" t="str">
        <f t="shared" si="34"/>
        <v/>
      </c>
    </row>
    <row r="305" spans="1:5">
      <c r="A305" s="6" t="str">
        <f t="shared" si="35"/>
        <v/>
      </c>
      <c r="B305" s="8" t="str">
        <f t="shared" si="33"/>
        <v/>
      </c>
      <c r="C305" s="8" t="str">
        <f t="shared" si="37"/>
        <v/>
      </c>
      <c r="D305" s="8" t="str">
        <f t="shared" si="32"/>
        <v/>
      </c>
      <c r="E305" s="8" t="str">
        <f t="shared" si="34"/>
        <v/>
      </c>
    </row>
    <row r="306" spans="1:5">
      <c r="A306" s="6" t="str">
        <f t="shared" si="35"/>
        <v/>
      </c>
      <c r="B306" s="8" t="str">
        <f t="shared" si="33"/>
        <v/>
      </c>
      <c r="C306" s="8" t="str">
        <f t="shared" si="37"/>
        <v/>
      </c>
      <c r="D306" s="8" t="str">
        <f t="shared" si="32"/>
        <v/>
      </c>
      <c r="E306" s="8" t="str">
        <f t="shared" si="34"/>
        <v/>
      </c>
    </row>
    <row r="307" spans="1:5">
      <c r="A307" s="6" t="str">
        <f t="shared" si="35"/>
        <v/>
      </c>
      <c r="B307" s="8" t="str">
        <f t="shared" si="33"/>
        <v/>
      </c>
      <c r="C307" s="8" t="str">
        <f t="shared" si="37"/>
        <v/>
      </c>
      <c r="D307" s="8" t="str">
        <f t="shared" si="32"/>
        <v/>
      </c>
      <c r="E307" s="8" t="str">
        <f t="shared" si="34"/>
        <v/>
      </c>
    </row>
    <row r="308" spans="1:5">
      <c r="A308" s="6" t="str">
        <f t="shared" si="35"/>
        <v/>
      </c>
      <c r="B308" s="8" t="str">
        <f t="shared" si="33"/>
        <v/>
      </c>
      <c r="C308" s="8" t="str">
        <f t="shared" si="37"/>
        <v/>
      </c>
      <c r="D308" s="8" t="str">
        <f t="shared" si="32"/>
        <v/>
      </c>
      <c r="E308" s="8" t="str">
        <f t="shared" si="34"/>
        <v/>
      </c>
    </row>
    <row r="309" spans="1:5">
      <c r="A309" s="6" t="str">
        <f t="shared" si="35"/>
        <v/>
      </c>
      <c r="B309" s="8" t="str">
        <f t="shared" si="33"/>
        <v/>
      </c>
      <c r="C309" s="8" t="str">
        <f t="shared" si="37"/>
        <v/>
      </c>
      <c r="D309" s="8" t="str">
        <f t="shared" si="32"/>
        <v/>
      </c>
      <c r="E309" s="8" t="str">
        <f t="shared" si="34"/>
        <v/>
      </c>
    </row>
    <row r="310" spans="1:5">
      <c r="A310" s="6" t="str">
        <f t="shared" si="35"/>
        <v/>
      </c>
      <c r="B310" s="8" t="str">
        <f t="shared" si="33"/>
        <v/>
      </c>
      <c r="C310" s="8" t="str">
        <f t="shared" si="37"/>
        <v/>
      </c>
      <c r="D310" s="8" t="str">
        <f t="shared" si="32"/>
        <v/>
      </c>
      <c r="E310" s="8" t="str">
        <f t="shared" si="34"/>
        <v/>
      </c>
    </row>
    <row r="311" spans="1:5">
      <c r="A311" s="6" t="str">
        <f t="shared" si="35"/>
        <v/>
      </c>
      <c r="B311" s="8" t="str">
        <f t="shared" si="33"/>
        <v/>
      </c>
      <c r="C311" s="8" t="str">
        <f t="shared" si="37"/>
        <v/>
      </c>
      <c r="D311" s="8" t="str">
        <f t="shared" si="32"/>
        <v/>
      </c>
      <c r="E311" s="8" t="str">
        <f t="shared" si="34"/>
        <v/>
      </c>
    </row>
    <row r="312" spans="1:5">
      <c r="A312" s="6" t="str">
        <f t="shared" si="35"/>
        <v/>
      </c>
      <c r="B312" s="8" t="str">
        <f t="shared" si="33"/>
        <v/>
      </c>
      <c r="C312" s="8" t="str">
        <f t="shared" si="37"/>
        <v/>
      </c>
      <c r="D312" s="8" t="str">
        <f t="shared" si="32"/>
        <v/>
      </c>
      <c r="E312" s="8" t="str">
        <f t="shared" si="34"/>
        <v/>
      </c>
    </row>
    <row r="313" spans="1:5">
      <c r="A313" s="6" t="str">
        <f t="shared" si="35"/>
        <v/>
      </c>
      <c r="B313" s="8" t="str">
        <f t="shared" si="33"/>
        <v/>
      </c>
      <c r="C313" s="8" t="str">
        <f t="shared" ref="C313:C328" si="38">IF(A313="","",ROUND(B313*$D$4/12,2))</f>
        <v/>
      </c>
      <c r="D313" s="8" t="str">
        <f t="shared" si="32"/>
        <v/>
      </c>
      <c r="E313" s="8" t="str">
        <f t="shared" si="34"/>
        <v/>
      </c>
    </row>
    <row r="314" spans="1:5">
      <c r="A314" s="6" t="str">
        <f t="shared" si="35"/>
        <v/>
      </c>
      <c r="B314" s="8" t="str">
        <f t="shared" si="33"/>
        <v/>
      </c>
      <c r="C314" s="8" t="str">
        <f t="shared" si="38"/>
        <v/>
      </c>
      <c r="D314" s="8" t="str">
        <f t="shared" si="32"/>
        <v/>
      </c>
      <c r="E314" s="8" t="str">
        <f t="shared" si="34"/>
        <v/>
      </c>
    </row>
    <row r="315" spans="1:5">
      <c r="A315" s="6" t="str">
        <f t="shared" si="35"/>
        <v/>
      </c>
      <c r="B315" s="8" t="str">
        <f t="shared" si="33"/>
        <v/>
      </c>
      <c r="C315" s="8" t="str">
        <f t="shared" si="38"/>
        <v/>
      </c>
      <c r="D315" s="8" t="str">
        <f t="shared" si="32"/>
        <v/>
      </c>
      <c r="E315" s="8" t="str">
        <f t="shared" si="34"/>
        <v/>
      </c>
    </row>
    <row r="316" spans="1:5">
      <c r="A316" s="6" t="str">
        <f t="shared" si="35"/>
        <v/>
      </c>
      <c r="B316" s="8" t="str">
        <f t="shared" si="33"/>
        <v/>
      </c>
      <c r="C316" s="8" t="str">
        <f t="shared" si="38"/>
        <v/>
      </c>
      <c r="D316" s="8" t="str">
        <f t="shared" si="32"/>
        <v/>
      </c>
      <c r="E316" s="8" t="str">
        <f t="shared" si="34"/>
        <v/>
      </c>
    </row>
    <row r="317" spans="1:5">
      <c r="A317" s="6" t="str">
        <f t="shared" si="35"/>
        <v/>
      </c>
      <c r="B317" s="8" t="str">
        <f t="shared" si="33"/>
        <v/>
      </c>
      <c r="C317" s="8" t="str">
        <f t="shared" si="38"/>
        <v/>
      </c>
      <c r="D317" s="8" t="str">
        <f t="shared" si="32"/>
        <v/>
      </c>
      <c r="E317" s="8" t="str">
        <f t="shared" si="34"/>
        <v/>
      </c>
    </row>
    <row r="318" spans="1:5">
      <c r="A318" s="6" t="str">
        <f t="shared" si="35"/>
        <v/>
      </c>
      <c r="B318" s="8" t="str">
        <f t="shared" si="33"/>
        <v/>
      </c>
      <c r="C318" s="8" t="str">
        <f t="shared" si="38"/>
        <v/>
      </c>
      <c r="D318" s="8" t="str">
        <f t="shared" si="32"/>
        <v/>
      </c>
      <c r="E318" s="8" t="str">
        <f t="shared" si="34"/>
        <v/>
      </c>
    </row>
    <row r="319" spans="1:5">
      <c r="A319" s="6" t="str">
        <f t="shared" si="35"/>
        <v/>
      </c>
      <c r="B319" s="8" t="str">
        <f t="shared" si="33"/>
        <v/>
      </c>
      <c r="C319" s="8" t="str">
        <f t="shared" si="38"/>
        <v/>
      </c>
      <c r="D319" s="8" t="str">
        <f t="shared" si="32"/>
        <v/>
      </c>
      <c r="E319" s="8" t="str">
        <f t="shared" si="34"/>
        <v/>
      </c>
    </row>
    <row r="320" spans="1:5">
      <c r="A320" s="6" t="str">
        <f t="shared" si="35"/>
        <v/>
      </c>
      <c r="B320" s="8" t="str">
        <f t="shared" si="33"/>
        <v/>
      </c>
      <c r="C320" s="8" t="str">
        <f t="shared" si="38"/>
        <v/>
      </c>
      <c r="D320" s="8" t="str">
        <f t="shared" si="32"/>
        <v/>
      </c>
      <c r="E320" s="8" t="str">
        <f t="shared" si="34"/>
        <v/>
      </c>
    </row>
    <row r="321" spans="1:5">
      <c r="A321" s="6" t="str">
        <f t="shared" si="35"/>
        <v/>
      </c>
      <c r="B321" s="8" t="str">
        <f t="shared" si="33"/>
        <v/>
      </c>
      <c r="C321" s="8" t="str">
        <f t="shared" si="38"/>
        <v/>
      </c>
      <c r="D321" s="8" t="str">
        <f t="shared" si="32"/>
        <v/>
      </c>
      <c r="E321" s="8" t="str">
        <f t="shared" si="34"/>
        <v/>
      </c>
    </row>
    <row r="322" spans="1:5">
      <c r="A322" s="6" t="str">
        <f t="shared" si="35"/>
        <v/>
      </c>
      <c r="B322" s="8" t="str">
        <f t="shared" si="33"/>
        <v/>
      </c>
      <c r="C322" s="8" t="str">
        <f t="shared" si="38"/>
        <v/>
      </c>
      <c r="D322" s="8" t="str">
        <f t="shared" si="32"/>
        <v/>
      </c>
      <c r="E322" s="8" t="str">
        <f t="shared" si="34"/>
        <v/>
      </c>
    </row>
    <row r="323" spans="1:5">
      <c r="A323" s="6" t="str">
        <f t="shared" si="35"/>
        <v/>
      </c>
      <c r="B323" s="8" t="str">
        <f t="shared" si="33"/>
        <v/>
      </c>
      <c r="C323" s="8" t="str">
        <f t="shared" si="38"/>
        <v/>
      </c>
      <c r="D323" s="8" t="str">
        <f t="shared" si="32"/>
        <v/>
      </c>
      <c r="E323" s="8" t="str">
        <f t="shared" si="34"/>
        <v/>
      </c>
    </row>
    <row r="324" spans="1:5">
      <c r="A324" s="6" t="str">
        <f t="shared" si="35"/>
        <v/>
      </c>
      <c r="B324" s="8" t="str">
        <f t="shared" si="33"/>
        <v/>
      </c>
      <c r="C324" s="8" t="str">
        <f t="shared" si="38"/>
        <v/>
      </c>
      <c r="D324" s="8" t="str">
        <f t="shared" si="32"/>
        <v/>
      </c>
      <c r="E324" s="8" t="str">
        <f t="shared" si="34"/>
        <v/>
      </c>
    </row>
    <row r="325" spans="1:5">
      <c r="A325" s="6" t="str">
        <f t="shared" si="35"/>
        <v/>
      </c>
      <c r="B325" s="8" t="str">
        <f t="shared" si="33"/>
        <v/>
      </c>
      <c r="C325" s="8" t="str">
        <f t="shared" si="38"/>
        <v/>
      </c>
      <c r="D325" s="8" t="str">
        <f t="shared" si="32"/>
        <v/>
      </c>
      <c r="E325" s="8" t="str">
        <f t="shared" si="34"/>
        <v/>
      </c>
    </row>
    <row r="326" spans="1:5">
      <c r="A326" s="6" t="str">
        <f t="shared" si="35"/>
        <v/>
      </c>
      <c r="B326" s="8" t="str">
        <f t="shared" si="33"/>
        <v/>
      </c>
      <c r="C326" s="8" t="str">
        <f t="shared" si="38"/>
        <v/>
      </c>
      <c r="D326" s="8" t="str">
        <f t="shared" si="32"/>
        <v/>
      </c>
      <c r="E326" s="8" t="str">
        <f t="shared" si="34"/>
        <v/>
      </c>
    </row>
    <row r="327" spans="1:5">
      <c r="A327" s="6" t="str">
        <f t="shared" si="35"/>
        <v/>
      </c>
      <c r="B327" s="8" t="str">
        <f t="shared" si="33"/>
        <v/>
      </c>
      <c r="C327" s="8" t="str">
        <f t="shared" si="38"/>
        <v/>
      </c>
      <c r="D327" s="8" t="str">
        <f t="shared" si="32"/>
        <v/>
      </c>
      <c r="E327" s="8" t="str">
        <f t="shared" si="34"/>
        <v/>
      </c>
    </row>
    <row r="328" spans="1:5">
      <c r="A328" s="6" t="str">
        <f t="shared" si="35"/>
        <v/>
      </c>
      <c r="B328" s="8" t="str">
        <f t="shared" si="33"/>
        <v/>
      </c>
      <c r="C328" s="8" t="str">
        <f t="shared" si="38"/>
        <v/>
      </c>
      <c r="D328" s="8" t="str">
        <f t="shared" si="32"/>
        <v/>
      </c>
      <c r="E328" s="8" t="str">
        <f t="shared" si="34"/>
        <v/>
      </c>
    </row>
    <row r="329" spans="1:5">
      <c r="A329" s="6" t="str">
        <f t="shared" si="35"/>
        <v/>
      </c>
      <c r="B329" s="8" t="str">
        <f t="shared" si="33"/>
        <v/>
      </c>
      <c r="C329" s="8" t="str">
        <f t="shared" ref="C329:C344" si="39">IF(A329="","",ROUND(B329*$D$4/12,2))</f>
        <v/>
      </c>
      <c r="D329" s="8" t="str">
        <f t="shared" si="32"/>
        <v/>
      </c>
      <c r="E329" s="8" t="str">
        <f t="shared" si="34"/>
        <v/>
      </c>
    </row>
    <row r="330" spans="1:5">
      <c r="A330" s="6" t="str">
        <f t="shared" si="35"/>
        <v/>
      </c>
      <c r="B330" s="8" t="str">
        <f t="shared" si="33"/>
        <v/>
      </c>
      <c r="C330" s="8" t="str">
        <f t="shared" si="39"/>
        <v/>
      </c>
      <c r="D330" s="8" t="str">
        <f t="shared" si="32"/>
        <v/>
      </c>
      <c r="E330" s="8" t="str">
        <f t="shared" si="34"/>
        <v/>
      </c>
    </row>
    <row r="331" spans="1:5">
      <c r="A331" s="6" t="str">
        <f t="shared" si="35"/>
        <v/>
      </c>
      <c r="B331" s="8" t="str">
        <f t="shared" si="33"/>
        <v/>
      </c>
      <c r="C331" s="8" t="str">
        <f t="shared" si="39"/>
        <v/>
      </c>
      <c r="D331" s="8" t="str">
        <f t="shared" si="32"/>
        <v/>
      </c>
      <c r="E331" s="8" t="str">
        <f t="shared" si="34"/>
        <v/>
      </c>
    </row>
    <row r="332" spans="1:5">
      <c r="A332" s="6" t="str">
        <f t="shared" si="35"/>
        <v/>
      </c>
      <c r="B332" s="8" t="str">
        <f t="shared" si="33"/>
        <v/>
      </c>
      <c r="C332" s="8" t="str">
        <f t="shared" si="39"/>
        <v/>
      </c>
      <c r="D332" s="8" t="str">
        <f t="shared" si="32"/>
        <v/>
      </c>
      <c r="E332" s="8" t="str">
        <f t="shared" si="34"/>
        <v/>
      </c>
    </row>
    <row r="333" spans="1:5">
      <c r="A333" s="6" t="str">
        <f t="shared" si="35"/>
        <v/>
      </c>
      <c r="B333" s="8" t="str">
        <f t="shared" si="33"/>
        <v/>
      </c>
      <c r="C333" s="8" t="str">
        <f t="shared" si="39"/>
        <v/>
      </c>
      <c r="D333" s="8" t="str">
        <f t="shared" si="32"/>
        <v/>
      </c>
      <c r="E333" s="8" t="str">
        <f t="shared" si="34"/>
        <v/>
      </c>
    </row>
    <row r="334" spans="1:5">
      <c r="A334" s="6" t="str">
        <f t="shared" si="35"/>
        <v/>
      </c>
      <c r="B334" s="8" t="str">
        <f t="shared" si="33"/>
        <v/>
      </c>
      <c r="C334" s="8" t="str">
        <f t="shared" si="39"/>
        <v/>
      </c>
      <c r="D334" s="8" t="str">
        <f t="shared" si="32"/>
        <v/>
      </c>
      <c r="E334" s="8" t="str">
        <f t="shared" si="34"/>
        <v/>
      </c>
    </row>
    <row r="335" spans="1:5">
      <c r="A335" s="6" t="str">
        <f t="shared" si="35"/>
        <v/>
      </c>
      <c r="B335" s="8" t="str">
        <f t="shared" si="33"/>
        <v/>
      </c>
      <c r="C335" s="8" t="str">
        <f t="shared" si="39"/>
        <v/>
      </c>
      <c r="D335" s="8" t="str">
        <f t="shared" si="32"/>
        <v/>
      </c>
      <c r="E335" s="8" t="str">
        <f t="shared" si="34"/>
        <v/>
      </c>
    </row>
    <row r="336" spans="1:5">
      <c r="A336" s="6" t="str">
        <f t="shared" si="35"/>
        <v/>
      </c>
      <c r="B336" s="8" t="str">
        <f t="shared" si="33"/>
        <v/>
      </c>
      <c r="C336" s="8" t="str">
        <f t="shared" si="39"/>
        <v/>
      </c>
      <c r="D336" s="8" t="str">
        <f t="shared" si="32"/>
        <v/>
      </c>
      <c r="E336" s="8" t="str">
        <f t="shared" si="34"/>
        <v/>
      </c>
    </row>
    <row r="337" spans="1:5">
      <c r="A337" s="6" t="str">
        <f t="shared" si="35"/>
        <v/>
      </c>
      <c r="B337" s="8" t="str">
        <f t="shared" si="33"/>
        <v/>
      </c>
      <c r="C337" s="8" t="str">
        <f t="shared" si="39"/>
        <v/>
      </c>
      <c r="D337" s="8" t="str">
        <f t="shared" si="32"/>
        <v/>
      </c>
      <c r="E337" s="8" t="str">
        <f t="shared" si="34"/>
        <v/>
      </c>
    </row>
    <row r="338" spans="1:5">
      <c r="A338" s="6" t="str">
        <f t="shared" si="35"/>
        <v/>
      </c>
      <c r="B338" s="8" t="str">
        <f t="shared" si="33"/>
        <v/>
      </c>
      <c r="C338" s="8" t="str">
        <f t="shared" si="39"/>
        <v/>
      </c>
      <c r="D338" s="8" t="str">
        <f t="shared" si="32"/>
        <v/>
      </c>
      <c r="E338" s="8" t="str">
        <f t="shared" si="34"/>
        <v/>
      </c>
    </row>
    <row r="339" spans="1:5">
      <c r="A339" s="6" t="str">
        <f t="shared" si="35"/>
        <v/>
      </c>
      <c r="B339" s="8" t="str">
        <f t="shared" si="33"/>
        <v/>
      </c>
      <c r="C339" s="8" t="str">
        <f t="shared" si="39"/>
        <v/>
      </c>
      <c r="D339" s="8" t="str">
        <f t="shared" si="32"/>
        <v/>
      </c>
      <c r="E339" s="8" t="str">
        <f t="shared" si="34"/>
        <v/>
      </c>
    </row>
    <row r="340" spans="1:5">
      <c r="A340" s="6" t="str">
        <f t="shared" si="35"/>
        <v/>
      </c>
      <c r="B340" s="8" t="str">
        <f t="shared" si="33"/>
        <v/>
      </c>
      <c r="C340" s="8" t="str">
        <f t="shared" si="39"/>
        <v/>
      </c>
      <c r="D340" s="8" t="str">
        <f t="shared" ref="D340:D403" si="40">IF(A340="","",ROUND(E340-C340,2))</f>
        <v/>
      </c>
      <c r="E340" s="8" t="str">
        <f t="shared" si="34"/>
        <v/>
      </c>
    </row>
    <row r="341" spans="1:5">
      <c r="A341" s="6" t="str">
        <f t="shared" si="35"/>
        <v/>
      </c>
      <c r="B341" s="8" t="str">
        <f t="shared" ref="B341:B404" si="41">IF(A341="","",IF(AND(B340-D340=0,E340=0),"",B340-D340-IF($D$10*12+1=A341,$D$11,0)))</f>
        <v/>
      </c>
      <c r="C341" s="8" t="str">
        <f t="shared" si="39"/>
        <v/>
      </c>
      <c r="D341" s="8" t="str">
        <f t="shared" si="40"/>
        <v/>
      </c>
      <c r="E341" s="8" t="str">
        <f t="shared" ref="E341:E404" si="42">IF(A341="","",IF(B341+C341&gt;$D$14/12,$D$14/12,B341+C341))</f>
        <v/>
      </c>
    </row>
    <row r="342" spans="1:5">
      <c r="A342" s="6" t="str">
        <f t="shared" ref="A342:A405" si="43">IF(OR(AND(E341&lt;$D$14/12,E340&lt;$D$14/12),E341="",E341=0),"",A341+1)</f>
        <v/>
      </c>
      <c r="B342" s="8" t="str">
        <f t="shared" si="41"/>
        <v/>
      </c>
      <c r="C342" s="8" t="str">
        <f t="shared" si="39"/>
        <v/>
      </c>
      <c r="D342" s="8" t="str">
        <f t="shared" si="40"/>
        <v/>
      </c>
      <c r="E342" s="8" t="str">
        <f t="shared" si="42"/>
        <v/>
      </c>
    </row>
    <row r="343" spans="1:5">
      <c r="A343" s="6" t="str">
        <f t="shared" si="43"/>
        <v/>
      </c>
      <c r="B343" s="8" t="str">
        <f t="shared" si="41"/>
        <v/>
      </c>
      <c r="C343" s="8" t="str">
        <f t="shared" si="39"/>
        <v/>
      </c>
      <c r="D343" s="8" t="str">
        <f t="shared" si="40"/>
        <v/>
      </c>
      <c r="E343" s="8" t="str">
        <f t="shared" si="42"/>
        <v/>
      </c>
    </row>
    <row r="344" spans="1:5">
      <c r="A344" s="6" t="str">
        <f t="shared" si="43"/>
        <v/>
      </c>
      <c r="B344" s="8" t="str">
        <f t="shared" si="41"/>
        <v/>
      </c>
      <c r="C344" s="8" t="str">
        <f t="shared" si="39"/>
        <v/>
      </c>
      <c r="D344" s="8" t="str">
        <f t="shared" si="40"/>
        <v/>
      </c>
      <c r="E344" s="8" t="str">
        <f t="shared" si="42"/>
        <v/>
      </c>
    </row>
    <row r="345" spans="1:5">
      <c r="A345" s="6" t="str">
        <f t="shared" si="43"/>
        <v/>
      </c>
      <c r="B345" s="8" t="str">
        <f t="shared" si="41"/>
        <v/>
      </c>
      <c r="C345" s="8" t="str">
        <f t="shared" ref="C345:C360" si="44">IF(A345="","",ROUND(B345*$D$4/12,2))</f>
        <v/>
      </c>
      <c r="D345" s="8" t="str">
        <f t="shared" si="40"/>
        <v/>
      </c>
      <c r="E345" s="8" t="str">
        <f t="shared" si="42"/>
        <v/>
      </c>
    </row>
    <row r="346" spans="1:5">
      <c r="A346" s="6" t="str">
        <f t="shared" si="43"/>
        <v/>
      </c>
      <c r="B346" s="8" t="str">
        <f t="shared" si="41"/>
        <v/>
      </c>
      <c r="C346" s="8" t="str">
        <f t="shared" si="44"/>
        <v/>
      </c>
      <c r="D346" s="8" t="str">
        <f t="shared" si="40"/>
        <v/>
      </c>
      <c r="E346" s="8" t="str">
        <f t="shared" si="42"/>
        <v/>
      </c>
    </row>
    <row r="347" spans="1:5">
      <c r="A347" s="6" t="str">
        <f t="shared" si="43"/>
        <v/>
      </c>
      <c r="B347" s="8" t="str">
        <f t="shared" si="41"/>
        <v/>
      </c>
      <c r="C347" s="8" t="str">
        <f t="shared" si="44"/>
        <v/>
      </c>
      <c r="D347" s="8" t="str">
        <f t="shared" si="40"/>
        <v/>
      </c>
      <c r="E347" s="8" t="str">
        <f t="shared" si="42"/>
        <v/>
      </c>
    </row>
    <row r="348" spans="1:5">
      <c r="A348" s="6" t="str">
        <f t="shared" si="43"/>
        <v/>
      </c>
      <c r="B348" s="8" t="str">
        <f t="shared" si="41"/>
        <v/>
      </c>
      <c r="C348" s="8" t="str">
        <f t="shared" si="44"/>
        <v/>
      </c>
      <c r="D348" s="8" t="str">
        <f t="shared" si="40"/>
        <v/>
      </c>
      <c r="E348" s="8" t="str">
        <f t="shared" si="42"/>
        <v/>
      </c>
    </row>
    <row r="349" spans="1:5">
      <c r="A349" s="6" t="str">
        <f t="shared" si="43"/>
        <v/>
      </c>
      <c r="B349" s="8" t="str">
        <f t="shared" si="41"/>
        <v/>
      </c>
      <c r="C349" s="8" t="str">
        <f t="shared" si="44"/>
        <v/>
      </c>
      <c r="D349" s="8" t="str">
        <f t="shared" si="40"/>
        <v/>
      </c>
      <c r="E349" s="8" t="str">
        <f t="shared" si="42"/>
        <v/>
      </c>
    </row>
    <row r="350" spans="1:5">
      <c r="A350" s="6" t="str">
        <f t="shared" si="43"/>
        <v/>
      </c>
      <c r="B350" s="8" t="str">
        <f t="shared" si="41"/>
        <v/>
      </c>
      <c r="C350" s="8" t="str">
        <f t="shared" si="44"/>
        <v/>
      </c>
      <c r="D350" s="8" t="str">
        <f t="shared" si="40"/>
        <v/>
      </c>
      <c r="E350" s="8" t="str">
        <f t="shared" si="42"/>
        <v/>
      </c>
    </row>
    <row r="351" spans="1:5">
      <c r="A351" s="6" t="str">
        <f t="shared" si="43"/>
        <v/>
      </c>
      <c r="B351" s="8" t="str">
        <f t="shared" si="41"/>
        <v/>
      </c>
      <c r="C351" s="8" t="str">
        <f t="shared" si="44"/>
        <v/>
      </c>
      <c r="D351" s="8" t="str">
        <f t="shared" si="40"/>
        <v/>
      </c>
      <c r="E351" s="8" t="str">
        <f t="shared" si="42"/>
        <v/>
      </c>
    </row>
    <row r="352" spans="1:5">
      <c r="A352" s="6" t="str">
        <f t="shared" si="43"/>
        <v/>
      </c>
      <c r="B352" s="8" t="str">
        <f t="shared" si="41"/>
        <v/>
      </c>
      <c r="C352" s="8" t="str">
        <f t="shared" si="44"/>
        <v/>
      </c>
      <c r="D352" s="8" t="str">
        <f t="shared" si="40"/>
        <v/>
      </c>
      <c r="E352" s="8" t="str">
        <f t="shared" si="42"/>
        <v/>
      </c>
    </row>
    <row r="353" spans="1:5">
      <c r="A353" s="6" t="str">
        <f t="shared" si="43"/>
        <v/>
      </c>
      <c r="B353" s="8" t="str">
        <f t="shared" si="41"/>
        <v/>
      </c>
      <c r="C353" s="8" t="str">
        <f t="shared" si="44"/>
        <v/>
      </c>
      <c r="D353" s="8" t="str">
        <f t="shared" si="40"/>
        <v/>
      </c>
      <c r="E353" s="8" t="str">
        <f t="shared" si="42"/>
        <v/>
      </c>
    </row>
    <row r="354" spans="1:5">
      <c r="A354" s="6" t="str">
        <f t="shared" si="43"/>
        <v/>
      </c>
      <c r="B354" s="8" t="str">
        <f t="shared" si="41"/>
        <v/>
      </c>
      <c r="C354" s="8" t="str">
        <f t="shared" si="44"/>
        <v/>
      </c>
      <c r="D354" s="8" t="str">
        <f t="shared" si="40"/>
        <v/>
      </c>
      <c r="E354" s="8" t="str">
        <f t="shared" si="42"/>
        <v/>
      </c>
    </row>
    <row r="355" spans="1:5">
      <c r="A355" s="6" t="str">
        <f t="shared" si="43"/>
        <v/>
      </c>
      <c r="B355" s="8" t="str">
        <f t="shared" si="41"/>
        <v/>
      </c>
      <c r="C355" s="8" t="str">
        <f t="shared" si="44"/>
        <v/>
      </c>
      <c r="D355" s="8" t="str">
        <f t="shared" si="40"/>
        <v/>
      </c>
      <c r="E355" s="8" t="str">
        <f t="shared" si="42"/>
        <v/>
      </c>
    </row>
    <row r="356" spans="1:5">
      <c r="A356" s="6" t="str">
        <f t="shared" si="43"/>
        <v/>
      </c>
      <c r="B356" s="8" t="str">
        <f t="shared" si="41"/>
        <v/>
      </c>
      <c r="C356" s="8" t="str">
        <f t="shared" si="44"/>
        <v/>
      </c>
      <c r="D356" s="8" t="str">
        <f t="shared" si="40"/>
        <v/>
      </c>
      <c r="E356" s="8" t="str">
        <f t="shared" si="42"/>
        <v/>
      </c>
    </row>
    <row r="357" spans="1:5">
      <c r="A357" s="6" t="str">
        <f t="shared" si="43"/>
        <v/>
      </c>
      <c r="B357" s="8" t="str">
        <f t="shared" si="41"/>
        <v/>
      </c>
      <c r="C357" s="8" t="str">
        <f t="shared" si="44"/>
        <v/>
      </c>
      <c r="D357" s="8" t="str">
        <f t="shared" si="40"/>
        <v/>
      </c>
      <c r="E357" s="8" t="str">
        <f t="shared" si="42"/>
        <v/>
      </c>
    </row>
    <row r="358" spans="1:5">
      <c r="A358" s="6" t="str">
        <f t="shared" si="43"/>
        <v/>
      </c>
      <c r="B358" s="8" t="str">
        <f t="shared" si="41"/>
        <v/>
      </c>
      <c r="C358" s="8" t="str">
        <f t="shared" si="44"/>
        <v/>
      </c>
      <c r="D358" s="8" t="str">
        <f t="shared" si="40"/>
        <v/>
      </c>
      <c r="E358" s="8" t="str">
        <f t="shared" si="42"/>
        <v/>
      </c>
    </row>
    <row r="359" spans="1:5">
      <c r="A359" s="6" t="str">
        <f t="shared" si="43"/>
        <v/>
      </c>
      <c r="B359" s="8" t="str">
        <f t="shared" si="41"/>
        <v/>
      </c>
      <c r="C359" s="8" t="str">
        <f t="shared" si="44"/>
        <v/>
      </c>
      <c r="D359" s="8" t="str">
        <f t="shared" si="40"/>
        <v/>
      </c>
      <c r="E359" s="8" t="str">
        <f t="shared" si="42"/>
        <v/>
      </c>
    </row>
    <row r="360" spans="1:5">
      <c r="A360" s="6" t="str">
        <f t="shared" si="43"/>
        <v/>
      </c>
      <c r="B360" s="8" t="str">
        <f t="shared" si="41"/>
        <v/>
      </c>
      <c r="C360" s="8" t="str">
        <f t="shared" si="44"/>
        <v/>
      </c>
      <c r="D360" s="8" t="str">
        <f t="shared" si="40"/>
        <v/>
      </c>
      <c r="E360" s="8" t="str">
        <f t="shared" si="42"/>
        <v/>
      </c>
    </row>
    <row r="361" spans="1:5">
      <c r="A361" s="6" t="str">
        <f t="shared" si="43"/>
        <v/>
      </c>
      <c r="B361" s="8" t="str">
        <f t="shared" si="41"/>
        <v/>
      </c>
      <c r="C361" s="8" t="str">
        <f t="shared" ref="C361:C376" si="45">IF(A361="","",ROUND(B361*$D$4/12,2))</f>
        <v/>
      </c>
      <c r="D361" s="8" t="str">
        <f t="shared" si="40"/>
        <v/>
      </c>
      <c r="E361" s="8" t="str">
        <f t="shared" si="42"/>
        <v/>
      </c>
    </row>
    <row r="362" spans="1:5">
      <c r="A362" s="6" t="str">
        <f t="shared" si="43"/>
        <v/>
      </c>
      <c r="B362" s="8" t="str">
        <f t="shared" si="41"/>
        <v/>
      </c>
      <c r="C362" s="8" t="str">
        <f t="shared" si="45"/>
        <v/>
      </c>
      <c r="D362" s="8" t="str">
        <f t="shared" si="40"/>
        <v/>
      </c>
      <c r="E362" s="8" t="str">
        <f t="shared" si="42"/>
        <v/>
      </c>
    </row>
    <row r="363" spans="1:5">
      <c r="A363" s="6" t="str">
        <f t="shared" si="43"/>
        <v/>
      </c>
      <c r="B363" s="8" t="str">
        <f t="shared" si="41"/>
        <v/>
      </c>
      <c r="C363" s="8" t="str">
        <f t="shared" si="45"/>
        <v/>
      </c>
      <c r="D363" s="8" t="str">
        <f t="shared" si="40"/>
        <v/>
      </c>
      <c r="E363" s="8" t="str">
        <f t="shared" si="42"/>
        <v/>
      </c>
    </row>
    <row r="364" spans="1:5">
      <c r="A364" s="6" t="str">
        <f t="shared" si="43"/>
        <v/>
      </c>
      <c r="B364" s="8" t="str">
        <f t="shared" si="41"/>
        <v/>
      </c>
      <c r="C364" s="8" t="str">
        <f t="shared" si="45"/>
        <v/>
      </c>
      <c r="D364" s="8" t="str">
        <f t="shared" si="40"/>
        <v/>
      </c>
      <c r="E364" s="8" t="str">
        <f t="shared" si="42"/>
        <v/>
      </c>
    </row>
    <row r="365" spans="1:5">
      <c r="A365" s="6" t="str">
        <f t="shared" si="43"/>
        <v/>
      </c>
      <c r="B365" s="8" t="str">
        <f t="shared" si="41"/>
        <v/>
      </c>
      <c r="C365" s="8" t="str">
        <f t="shared" si="45"/>
        <v/>
      </c>
      <c r="D365" s="8" t="str">
        <f t="shared" si="40"/>
        <v/>
      </c>
      <c r="E365" s="8" t="str">
        <f t="shared" si="42"/>
        <v/>
      </c>
    </row>
    <row r="366" spans="1:5">
      <c r="A366" s="6" t="str">
        <f t="shared" si="43"/>
        <v/>
      </c>
      <c r="B366" s="8" t="str">
        <f t="shared" si="41"/>
        <v/>
      </c>
      <c r="C366" s="8" t="str">
        <f t="shared" si="45"/>
        <v/>
      </c>
      <c r="D366" s="8" t="str">
        <f t="shared" si="40"/>
        <v/>
      </c>
      <c r="E366" s="8" t="str">
        <f t="shared" si="42"/>
        <v/>
      </c>
    </row>
    <row r="367" spans="1:5">
      <c r="A367" s="6" t="str">
        <f t="shared" si="43"/>
        <v/>
      </c>
      <c r="B367" s="8" t="str">
        <f t="shared" si="41"/>
        <v/>
      </c>
      <c r="C367" s="8" t="str">
        <f t="shared" si="45"/>
        <v/>
      </c>
      <c r="D367" s="8" t="str">
        <f t="shared" si="40"/>
        <v/>
      </c>
      <c r="E367" s="8" t="str">
        <f t="shared" si="42"/>
        <v/>
      </c>
    </row>
    <row r="368" spans="1:5">
      <c r="A368" s="6" t="str">
        <f t="shared" si="43"/>
        <v/>
      </c>
      <c r="B368" s="8" t="str">
        <f t="shared" si="41"/>
        <v/>
      </c>
      <c r="C368" s="8" t="str">
        <f t="shared" si="45"/>
        <v/>
      </c>
      <c r="D368" s="8" t="str">
        <f t="shared" si="40"/>
        <v/>
      </c>
      <c r="E368" s="8" t="str">
        <f t="shared" si="42"/>
        <v/>
      </c>
    </row>
    <row r="369" spans="1:5">
      <c r="A369" s="6" t="str">
        <f t="shared" si="43"/>
        <v/>
      </c>
      <c r="B369" s="8" t="str">
        <f t="shared" si="41"/>
        <v/>
      </c>
      <c r="C369" s="8" t="str">
        <f t="shared" si="45"/>
        <v/>
      </c>
      <c r="D369" s="8" t="str">
        <f t="shared" si="40"/>
        <v/>
      </c>
      <c r="E369" s="8" t="str">
        <f t="shared" si="42"/>
        <v/>
      </c>
    </row>
    <row r="370" spans="1:5">
      <c r="A370" s="6" t="str">
        <f t="shared" si="43"/>
        <v/>
      </c>
      <c r="B370" s="8" t="str">
        <f t="shared" si="41"/>
        <v/>
      </c>
      <c r="C370" s="8" t="str">
        <f t="shared" si="45"/>
        <v/>
      </c>
      <c r="D370" s="8" t="str">
        <f t="shared" si="40"/>
        <v/>
      </c>
      <c r="E370" s="8" t="str">
        <f t="shared" si="42"/>
        <v/>
      </c>
    </row>
    <row r="371" spans="1:5">
      <c r="A371" s="6" t="str">
        <f t="shared" si="43"/>
        <v/>
      </c>
      <c r="B371" s="8" t="str">
        <f t="shared" si="41"/>
        <v/>
      </c>
      <c r="C371" s="8" t="str">
        <f t="shared" si="45"/>
        <v/>
      </c>
      <c r="D371" s="8" t="str">
        <f t="shared" si="40"/>
        <v/>
      </c>
      <c r="E371" s="8" t="str">
        <f t="shared" si="42"/>
        <v/>
      </c>
    </row>
    <row r="372" spans="1:5">
      <c r="A372" s="6" t="str">
        <f t="shared" si="43"/>
        <v/>
      </c>
      <c r="B372" s="8" t="str">
        <f t="shared" si="41"/>
        <v/>
      </c>
      <c r="C372" s="8" t="str">
        <f t="shared" si="45"/>
        <v/>
      </c>
      <c r="D372" s="8" t="str">
        <f t="shared" si="40"/>
        <v/>
      </c>
      <c r="E372" s="8" t="str">
        <f t="shared" si="42"/>
        <v/>
      </c>
    </row>
    <row r="373" spans="1:5">
      <c r="A373" s="6" t="str">
        <f t="shared" si="43"/>
        <v/>
      </c>
      <c r="B373" s="8" t="str">
        <f t="shared" si="41"/>
        <v/>
      </c>
      <c r="C373" s="8" t="str">
        <f t="shared" si="45"/>
        <v/>
      </c>
      <c r="D373" s="8" t="str">
        <f t="shared" si="40"/>
        <v/>
      </c>
      <c r="E373" s="8" t="str">
        <f t="shared" si="42"/>
        <v/>
      </c>
    </row>
    <row r="374" spans="1:5">
      <c r="A374" s="6" t="str">
        <f t="shared" si="43"/>
        <v/>
      </c>
      <c r="B374" s="8" t="str">
        <f t="shared" si="41"/>
        <v/>
      </c>
      <c r="C374" s="8" t="str">
        <f t="shared" si="45"/>
        <v/>
      </c>
      <c r="D374" s="8" t="str">
        <f t="shared" si="40"/>
        <v/>
      </c>
      <c r="E374" s="8" t="str">
        <f t="shared" si="42"/>
        <v/>
      </c>
    </row>
    <row r="375" spans="1:5">
      <c r="A375" s="6" t="str">
        <f t="shared" si="43"/>
        <v/>
      </c>
      <c r="B375" s="8" t="str">
        <f t="shared" si="41"/>
        <v/>
      </c>
      <c r="C375" s="8" t="str">
        <f t="shared" si="45"/>
        <v/>
      </c>
      <c r="D375" s="8" t="str">
        <f t="shared" si="40"/>
        <v/>
      </c>
      <c r="E375" s="8" t="str">
        <f t="shared" si="42"/>
        <v/>
      </c>
    </row>
    <row r="376" spans="1:5">
      <c r="A376" s="6" t="str">
        <f t="shared" si="43"/>
        <v/>
      </c>
      <c r="B376" s="8" t="str">
        <f t="shared" si="41"/>
        <v/>
      </c>
      <c r="C376" s="8" t="str">
        <f t="shared" si="45"/>
        <v/>
      </c>
      <c r="D376" s="8" t="str">
        <f t="shared" si="40"/>
        <v/>
      </c>
      <c r="E376" s="8" t="str">
        <f t="shared" si="42"/>
        <v/>
      </c>
    </row>
    <row r="377" spans="1:5">
      <c r="A377" s="6" t="str">
        <f t="shared" si="43"/>
        <v/>
      </c>
      <c r="B377" s="8" t="str">
        <f t="shared" si="41"/>
        <v/>
      </c>
      <c r="C377" s="8" t="str">
        <f t="shared" ref="C377:C392" si="46">IF(A377="","",ROUND(B377*$D$4/12,2))</f>
        <v/>
      </c>
      <c r="D377" s="8" t="str">
        <f t="shared" si="40"/>
        <v/>
      </c>
      <c r="E377" s="8" t="str">
        <f t="shared" si="42"/>
        <v/>
      </c>
    </row>
    <row r="378" spans="1:5">
      <c r="A378" s="6" t="str">
        <f t="shared" si="43"/>
        <v/>
      </c>
      <c r="B378" s="8" t="str">
        <f t="shared" si="41"/>
        <v/>
      </c>
      <c r="C378" s="8" t="str">
        <f t="shared" si="46"/>
        <v/>
      </c>
      <c r="D378" s="8" t="str">
        <f t="shared" si="40"/>
        <v/>
      </c>
      <c r="E378" s="8" t="str">
        <f t="shared" si="42"/>
        <v/>
      </c>
    </row>
    <row r="379" spans="1:5">
      <c r="A379" s="6" t="str">
        <f t="shared" si="43"/>
        <v/>
      </c>
      <c r="B379" s="8" t="str">
        <f t="shared" si="41"/>
        <v/>
      </c>
      <c r="C379" s="8" t="str">
        <f t="shared" si="46"/>
        <v/>
      </c>
      <c r="D379" s="8" t="str">
        <f t="shared" si="40"/>
        <v/>
      </c>
      <c r="E379" s="8" t="str">
        <f t="shared" si="42"/>
        <v/>
      </c>
    </row>
    <row r="380" spans="1:5">
      <c r="A380" s="6" t="str">
        <f t="shared" si="43"/>
        <v/>
      </c>
      <c r="B380" s="8" t="str">
        <f t="shared" si="41"/>
        <v/>
      </c>
      <c r="C380" s="8" t="str">
        <f t="shared" si="46"/>
        <v/>
      </c>
      <c r="D380" s="8" t="str">
        <f t="shared" si="40"/>
        <v/>
      </c>
      <c r="E380" s="8" t="str">
        <f t="shared" si="42"/>
        <v/>
      </c>
    </row>
    <row r="381" spans="1:5">
      <c r="A381" s="6" t="str">
        <f t="shared" si="43"/>
        <v/>
      </c>
      <c r="B381" s="8" t="str">
        <f t="shared" si="41"/>
        <v/>
      </c>
      <c r="C381" s="8" t="str">
        <f t="shared" si="46"/>
        <v/>
      </c>
      <c r="D381" s="8" t="str">
        <f t="shared" si="40"/>
        <v/>
      </c>
      <c r="E381" s="8" t="str">
        <f t="shared" si="42"/>
        <v/>
      </c>
    </row>
    <row r="382" spans="1:5">
      <c r="A382" s="6" t="str">
        <f t="shared" si="43"/>
        <v/>
      </c>
      <c r="B382" s="8" t="str">
        <f t="shared" si="41"/>
        <v/>
      </c>
      <c r="C382" s="8" t="str">
        <f t="shared" si="46"/>
        <v/>
      </c>
      <c r="D382" s="8" t="str">
        <f t="shared" si="40"/>
        <v/>
      </c>
      <c r="E382" s="8" t="str">
        <f t="shared" si="42"/>
        <v/>
      </c>
    </row>
    <row r="383" spans="1:5">
      <c r="A383" s="6" t="str">
        <f t="shared" si="43"/>
        <v/>
      </c>
      <c r="B383" s="8" t="str">
        <f t="shared" si="41"/>
        <v/>
      </c>
      <c r="C383" s="8" t="str">
        <f t="shared" si="46"/>
        <v/>
      </c>
      <c r="D383" s="8" t="str">
        <f t="shared" si="40"/>
        <v/>
      </c>
      <c r="E383" s="8" t="str">
        <f t="shared" si="42"/>
        <v/>
      </c>
    </row>
    <row r="384" spans="1:5">
      <c r="A384" s="6" t="str">
        <f t="shared" si="43"/>
        <v/>
      </c>
      <c r="B384" s="8" t="str">
        <f t="shared" si="41"/>
        <v/>
      </c>
      <c r="C384" s="8" t="str">
        <f t="shared" si="46"/>
        <v/>
      </c>
      <c r="D384" s="8" t="str">
        <f t="shared" si="40"/>
        <v/>
      </c>
      <c r="E384" s="8" t="str">
        <f t="shared" si="42"/>
        <v/>
      </c>
    </row>
    <row r="385" spans="1:5">
      <c r="A385" s="6" t="str">
        <f t="shared" si="43"/>
        <v/>
      </c>
      <c r="B385" s="8" t="str">
        <f t="shared" si="41"/>
        <v/>
      </c>
      <c r="C385" s="8" t="str">
        <f t="shared" si="46"/>
        <v/>
      </c>
      <c r="D385" s="8" t="str">
        <f t="shared" si="40"/>
        <v/>
      </c>
      <c r="E385" s="8" t="str">
        <f t="shared" si="42"/>
        <v/>
      </c>
    </row>
    <row r="386" spans="1:5">
      <c r="A386" s="6" t="str">
        <f t="shared" si="43"/>
        <v/>
      </c>
      <c r="B386" s="8" t="str">
        <f t="shared" si="41"/>
        <v/>
      </c>
      <c r="C386" s="8" t="str">
        <f t="shared" si="46"/>
        <v/>
      </c>
      <c r="D386" s="8" t="str">
        <f t="shared" si="40"/>
        <v/>
      </c>
      <c r="E386" s="8" t="str">
        <f t="shared" si="42"/>
        <v/>
      </c>
    </row>
    <row r="387" spans="1:5">
      <c r="A387" s="6" t="str">
        <f t="shared" si="43"/>
        <v/>
      </c>
      <c r="B387" s="8" t="str">
        <f t="shared" si="41"/>
        <v/>
      </c>
      <c r="C387" s="8" t="str">
        <f t="shared" si="46"/>
        <v/>
      </c>
      <c r="D387" s="8" t="str">
        <f t="shared" si="40"/>
        <v/>
      </c>
      <c r="E387" s="8" t="str">
        <f t="shared" si="42"/>
        <v/>
      </c>
    </row>
    <row r="388" spans="1:5">
      <c r="A388" s="6" t="str">
        <f t="shared" si="43"/>
        <v/>
      </c>
      <c r="B388" s="8" t="str">
        <f t="shared" si="41"/>
        <v/>
      </c>
      <c r="C388" s="8" t="str">
        <f t="shared" si="46"/>
        <v/>
      </c>
      <c r="D388" s="8" t="str">
        <f t="shared" si="40"/>
        <v/>
      </c>
      <c r="E388" s="8" t="str">
        <f t="shared" si="42"/>
        <v/>
      </c>
    </row>
    <row r="389" spans="1:5">
      <c r="A389" s="6" t="str">
        <f t="shared" si="43"/>
        <v/>
      </c>
      <c r="B389" s="8" t="str">
        <f t="shared" si="41"/>
        <v/>
      </c>
      <c r="C389" s="8" t="str">
        <f t="shared" si="46"/>
        <v/>
      </c>
      <c r="D389" s="8" t="str">
        <f t="shared" si="40"/>
        <v/>
      </c>
      <c r="E389" s="8" t="str">
        <f t="shared" si="42"/>
        <v/>
      </c>
    </row>
    <row r="390" spans="1:5">
      <c r="A390" s="6" t="str">
        <f t="shared" si="43"/>
        <v/>
      </c>
      <c r="B390" s="8" t="str">
        <f t="shared" si="41"/>
        <v/>
      </c>
      <c r="C390" s="8" t="str">
        <f t="shared" si="46"/>
        <v/>
      </c>
      <c r="D390" s="8" t="str">
        <f t="shared" si="40"/>
        <v/>
      </c>
      <c r="E390" s="8" t="str">
        <f t="shared" si="42"/>
        <v/>
      </c>
    </row>
    <row r="391" spans="1:5">
      <c r="A391" s="6" t="str">
        <f t="shared" si="43"/>
        <v/>
      </c>
      <c r="B391" s="8" t="str">
        <f t="shared" si="41"/>
        <v/>
      </c>
      <c r="C391" s="8" t="str">
        <f t="shared" si="46"/>
        <v/>
      </c>
      <c r="D391" s="8" t="str">
        <f t="shared" si="40"/>
        <v/>
      </c>
      <c r="E391" s="8" t="str">
        <f t="shared" si="42"/>
        <v/>
      </c>
    </row>
    <row r="392" spans="1:5">
      <c r="A392" s="6" t="str">
        <f t="shared" si="43"/>
        <v/>
      </c>
      <c r="B392" s="8" t="str">
        <f t="shared" si="41"/>
        <v/>
      </c>
      <c r="C392" s="8" t="str">
        <f t="shared" si="46"/>
        <v/>
      </c>
      <c r="D392" s="8" t="str">
        <f t="shared" si="40"/>
        <v/>
      </c>
      <c r="E392" s="8" t="str">
        <f t="shared" si="42"/>
        <v/>
      </c>
    </row>
    <row r="393" spans="1:5">
      <c r="A393" s="6" t="str">
        <f t="shared" si="43"/>
        <v/>
      </c>
      <c r="B393" s="8" t="str">
        <f t="shared" si="41"/>
        <v/>
      </c>
      <c r="C393" s="8" t="str">
        <f t="shared" ref="C393:C408" si="47">IF(A393="","",ROUND(B393*$D$4/12,2))</f>
        <v/>
      </c>
      <c r="D393" s="8" t="str">
        <f t="shared" si="40"/>
        <v/>
      </c>
      <c r="E393" s="8" t="str">
        <f t="shared" si="42"/>
        <v/>
      </c>
    </row>
    <row r="394" spans="1:5">
      <c r="A394" s="6" t="str">
        <f t="shared" si="43"/>
        <v/>
      </c>
      <c r="B394" s="8" t="str">
        <f t="shared" si="41"/>
        <v/>
      </c>
      <c r="C394" s="8" t="str">
        <f t="shared" si="47"/>
        <v/>
      </c>
      <c r="D394" s="8" t="str">
        <f t="shared" si="40"/>
        <v/>
      </c>
      <c r="E394" s="8" t="str">
        <f t="shared" si="42"/>
        <v/>
      </c>
    </row>
    <row r="395" spans="1:5">
      <c r="A395" s="6" t="str">
        <f t="shared" si="43"/>
        <v/>
      </c>
      <c r="B395" s="8" t="str">
        <f t="shared" si="41"/>
        <v/>
      </c>
      <c r="C395" s="8" t="str">
        <f t="shared" si="47"/>
        <v/>
      </c>
      <c r="D395" s="8" t="str">
        <f t="shared" si="40"/>
        <v/>
      </c>
      <c r="E395" s="8" t="str">
        <f t="shared" si="42"/>
        <v/>
      </c>
    </row>
    <row r="396" spans="1:5">
      <c r="A396" s="6" t="str">
        <f t="shared" si="43"/>
        <v/>
      </c>
      <c r="B396" s="8" t="str">
        <f t="shared" si="41"/>
        <v/>
      </c>
      <c r="C396" s="8" t="str">
        <f t="shared" si="47"/>
        <v/>
      </c>
      <c r="D396" s="8" t="str">
        <f t="shared" si="40"/>
        <v/>
      </c>
      <c r="E396" s="8" t="str">
        <f t="shared" si="42"/>
        <v/>
      </c>
    </row>
    <row r="397" spans="1:5">
      <c r="A397" s="6" t="str">
        <f t="shared" si="43"/>
        <v/>
      </c>
      <c r="B397" s="8" t="str">
        <f t="shared" si="41"/>
        <v/>
      </c>
      <c r="C397" s="8" t="str">
        <f t="shared" si="47"/>
        <v/>
      </c>
      <c r="D397" s="8" t="str">
        <f t="shared" si="40"/>
        <v/>
      </c>
      <c r="E397" s="8" t="str">
        <f t="shared" si="42"/>
        <v/>
      </c>
    </row>
    <row r="398" spans="1:5">
      <c r="A398" s="6" t="str">
        <f t="shared" si="43"/>
        <v/>
      </c>
      <c r="B398" s="8" t="str">
        <f t="shared" si="41"/>
        <v/>
      </c>
      <c r="C398" s="8" t="str">
        <f t="shared" si="47"/>
        <v/>
      </c>
      <c r="D398" s="8" t="str">
        <f t="shared" si="40"/>
        <v/>
      </c>
      <c r="E398" s="8" t="str">
        <f t="shared" si="42"/>
        <v/>
      </c>
    </row>
    <row r="399" spans="1:5">
      <c r="A399" s="6" t="str">
        <f t="shared" si="43"/>
        <v/>
      </c>
      <c r="B399" s="8" t="str">
        <f t="shared" si="41"/>
        <v/>
      </c>
      <c r="C399" s="8" t="str">
        <f t="shared" si="47"/>
        <v/>
      </c>
      <c r="D399" s="8" t="str">
        <f t="shared" si="40"/>
        <v/>
      </c>
      <c r="E399" s="8" t="str">
        <f t="shared" si="42"/>
        <v/>
      </c>
    </row>
    <row r="400" spans="1:5">
      <c r="A400" s="6" t="str">
        <f t="shared" si="43"/>
        <v/>
      </c>
      <c r="B400" s="8" t="str">
        <f t="shared" si="41"/>
        <v/>
      </c>
      <c r="C400" s="8" t="str">
        <f t="shared" si="47"/>
        <v/>
      </c>
      <c r="D400" s="8" t="str">
        <f t="shared" si="40"/>
        <v/>
      </c>
      <c r="E400" s="8" t="str">
        <f t="shared" si="42"/>
        <v/>
      </c>
    </row>
    <row r="401" spans="1:5">
      <c r="A401" s="6" t="str">
        <f t="shared" si="43"/>
        <v/>
      </c>
      <c r="B401" s="8" t="str">
        <f t="shared" si="41"/>
        <v/>
      </c>
      <c r="C401" s="8" t="str">
        <f t="shared" si="47"/>
        <v/>
      </c>
      <c r="D401" s="8" t="str">
        <f t="shared" si="40"/>
        <v/>
      </c>
      <c r="E401" s="8" t="str">
        <f t="shared" si="42"/>
        <v/>
      </c>
    </row>
    <row r="402" spans="1:5">
      <c r="A402" s="6" t="str">
        <f t="shared" si="43"/>
        <v/>
      </c>
      <c r="B402" s="8" t="str">
        <f t="shared" si="41"/>
        <v/>
      </c>
      <c r="C402" s="8" t="str">
        <f t="shared" si="47"/>
        <v/>
      </c>
      <c r="D402" s="8" t="str">
        <f t="shared" si="40"/>
        <v/>
      </c>
      <c r="E402" s="8" t="str">
        <f t="shared" si="42"/>
        <v/>
      </c>
    </row>
    <row r="403" spans="1:5">
      <c r="A403" s="6" t="str">
        <f t="shared" si="43"/>
        <v/>
      </c>
      <c r="B403" s="8" t="str">
        <f t="shared" si="41"/>
        <v/>
      </c>
      <c r="C403" s="8" t="str">
        <f t="shared" si="47"/>
        <v/>
      </c>
      <c r="D403" s="8" t="str">
        <f t="shared" si="40"/>
        <v/>
      </c>
      <c r="E403" s="8" t="str">
        <f t="shared" si="42"/>
        <v/>
      </c>
    </row>
    <row r="404" spans="1:5">
      <c r="A404" s="6" t="str">
        <f t="shared" si="43"/>
        <v/>
      </c>
      <c r="B404" s="8" t="str">
        <f t="shared" si="41"/>
        <v/>
      </c>
      <c r="C404" s="8" t="str">
        <f t="shared" si="47"/>
        <v/>
      </c>
      <c r="D404" s="8" t="str">
        <f t="shared" ref="D404:D467" si="48">IF(A404="","",ROUND(E404-C404,2))</f>
        <v/>
      </c>
      <c r="E404" s="8" t="str">
        <f t="shared" si="42"/>
        <v/>
      </c>
    </row>
    <row r="405" spans="1:5">
      <c r="A405" s="6" t="str">
        <f t="shared" si="43"/>
        <v/>
      </c>
      <c r="B405" s="8" t="str">
        <f t="shared" ref="B405:B468" si="49">IF(A405="","",IF(AND(B404-D404=0,E404=0),"",B404-D404-IF($D$10*12+1=A405,$D$11,0)))</f>
        <v/>
      </c>
      <c r="C405" s="8" t="str">
        <f t="shared" si="47"/>
        <v/>
      </c>
      <c r="D405" s="8" t="str">
        <f t="shared" si="48"/>
        <v/>
      </c>
      <c r="E405" s="8" t="str">
        <f t="shared" ref="E405:E468" si="50">IF(A405="","",IF(B405+C405&gt;$D$14/12,$D$14/12,B405+C405))</f>
        <v/>
      </c>
    </row>
    <row r="406" spans="1:5">
      <c r="A406" s="6" t="str">
        <f t="shared" ref="A406:A469" si="51">IF(OR(AND(E405&lt;$D$14/12,E404&lt;$D$14/12),E405="",E405=0),"",A405+1)</f>
        <v/>
      </c>
      <c r="B406" s="8" t="str">
        <f t="shared" si="49"/>
        <v/>
      </c>
      <c r="C406" s="8" t="str">
        <f t="shared" si="47"/>
        <v/>
      </c>
      <c r="D406" s="8" t="str">
        <f t="shared" si="48"/>
        <v/>
      </c>
      <c r="E406" s="8" t="str">
        <f t="shared" si="50"/>
        <v/>
      </c>
    </row>
    <row r="407" spans="1:5">
      <c r="A407" s="6" t="str">
        <f t="shared" si="51"/>
        <v/>
      </c>
      <c r="B407" s="8" t="str">
        <f t="shared" si="49"/>
        <v/>
      </c>
      <c r="C407" s="8" t="str">
        <f t="shared" si="47"/>
        <v/>
      </c>
      <c r="D407" s="8" t="str">
        <f t="shared" si="48"/>
        <v/>
      </c>
      <c r="E407" s="8" t="str">
        <f t="shared" si="50"/>
        <v/>
      </c>
    </row>
    <row r="408" spans="1:5">
      <c r="A408" s="6" t="str">
        <f t="shared" si="51"/>
        <v/>
      </c>
      <c r="B408" s="8" t="str">
        <f t="shared" si="49"/>
        <v/>
      </c>
      <c r="C408" s="8" t="str">
        <f t="shared" si="47"/>
        <v/>
      </c>
      <c r="D408" s="8" t="str">
        <f t="shared" si="48"/>
        <v/>
      </c>
      <c r="E408" s="8" t="str">
        <f t="shared" si="50"/>
        <v/>
      </c>
    </row>
    <row r="409" spans="1:5">
      <c r="A409" s="6" t="str">
        <f t="shared" si="51"/>
        <v/>
      </c>
      <c r="B409" s="8" t="str">
        <f t="shared" si="49"/>
        <v/>
      </c>
      <c r="C409" s="8" t="str">
        <f t="shared" ref="C409:C424" si="52">IF(A409="","",ROUND(B409*$D$4/12,2))</f>
        <v/>
      </c>
      <c r="D409" s="8" t="str">
        <f t="shared" si="48"/>
        <v/>
      </c>
      <c r="E409" s="8" t="str">
        <f t="shared" si="50"/>
        <v/>
      </c>
    </row>
    <row r="410" spans="1:5">
      <c r="A410" s="6" t="str">
        <f t="shared" si="51"/>
        <v/>
      </c>
      <c r="B410" s="8" t="str">
        <f t="shared" si="49"/>
        <v/>
      </c>
      <c r="C410" s="8" t="str">
        <f t="shared" si="52"/>
        <v/>
      </c>
      <c r="D410" s="8" t="str">
        <f t="shared" si="48"/>
        <v/>
      </c>
      <c r="E410" s="8" t="str">
        <f t="shared" si="50"/>
        <v/>
      </c>
    </row>
    <row r="411" spans="1:5">
      <c r="A411" s="6" t="str">
        <f t="shared" si="51"/>
        <v/>
      </c>
      <c r="B411" s="8" t="str">
        <f t="shared" si="49"/>
        <v/>
      </c>
      <c r="C411" s="8" t="str">
        <f t="shared" si="52"/>
        <v/>
      </c>
      <c r="D411" s="8" t="str">
        <f t="shared" si="48"/>
        <v/>
      </c>
      <c r="E411" s="8" t="str">
        <f t="shared" si="50"/>
        <v/>
      </c>
    </row>
    <row r="412" spans="1:5">
      <c r="A412" s="6" t="str">
        <f t="shared" si="51"/>
        <v/>
      </c>
      <c r="B412" s="8" t="str">
        <f t="shared" si="49"/>
        <v/>
      </c>
      <c r="C412" s="8" t="str">
        <f t="shared" si="52"/>
        <v/>
      </c>
      <c r="D412" s="8" t="str">
        <f t="shared" si="48"/>
        <v/>
      </c>
      <c r="E412" s="8" t="str">
        <f t="shared" si="50"/>
        <v/>
      </c>
    </row>
    <row r="413" spans="1:5">
      <c r="A413" s="6" t="str">
        <f t="shared" si="51"/>
        <v/>
      </c>
      <c r="B413" s="8" t="str">
        <f t="shared" si="49"/>
        <v/>
      </c>
      <c r="C413" s="8" t="str">
        <f t="shared" si="52"/>
        <v/>
      </c>
      <c r="D413" s="8" t="str">
        <f t="shared" si="48"/>
        <v/>
      </c>
      <c r="E413" s="8" t="str">
        <f t="shared" si="50"/>
        <v/>
      </c>
    </row>
    <row r="414" spans="1:5">
      <c r="A414" s="6" t="str">
        <f t="shared" si="51"/>
        <v/>
      </c>
      <c r="B414" s="8" t="str">
        <f t="shared" si="49"/>
        <v/>
      </c>
      <c r="C414" s="8" t="str">
        <f t="shared" si="52"/>
        <v/>
      </c>
      <c r="D414" s="8" t="str">
        <f t="shared" si="48"/>
        <v/>
      </c>
      <c r="E414" s="8" t="str">
        <f t="shared" si="50"/>
        <v/>
      </c>
    </row>
    <row r="415" spans="1:5">
      <c r="A415" s="6" t="str">
        <f t="shared" si="51"/>
        <v/>
      </c>
      <c r="B415" s="8" t="str">
        <f t="shared" si="49"/>
        <v/>
      </c>
      <c r="C415" s="8" t="str">
        <f t="shared" si="52"/>
        <v/>
      </c>
      <c r="D415" s="8" t="str">
        <f t="shared" si="48"/>
        <v/>
      </c>
      <c r="E415" s="8" t="str">
        <f t="shared" si="50"/>
        <v/>
      </c>
    </row>
    <row r="416" spans="1:5">
      <c r="A416" s="6" t="str">
        <f t="shared" si="51"/>
        <v/>
      </c>
      <c r="B416" s="8" t="str">
        <f t="shared" si="49"/>
        <v/>
      </c>
      <c r="C416" s="8" t="str">
        <f t="shared" si="52"/>
        <v/>
      </c>
      <c r="D416" s="8" t="str">
        <f t="shared" si="48"/>
        <v/>
      </c>
      <c r="E416" s="8" t="str">
        <f t="shared" si="50"/>
        <v/>
      </c>
    </row>
    <row r="417" spans="1:5">
      <c r="A417" s="6" t="str">
        <f t="shared" si="51"/>
        <v/>
      </c>
      <c r="B417" s="8" t="str">
        <f t="shared" si="49"/>
        <v/>
      </c>
      <c r="C417" s="8" t="str">
        <f t="shared" si="52"/>
        <v/>
      </c>
      <c r="D417" s="8" t="str">
        <f t="shared" si="48"/>
        <v/>
      </c>
      <c r="E417" s="8" t="str">
        <f t="shared" si="50"/>
        <v/>
      </c>
    </row>
    <row r="418" spans="1:5">
      <c r="A418" s="6" t="str">
        <f t="shared" si="51"/>
        <v/>
      </c>
      <c r="B418" s="8" t="str">
        <f t="shared" si="49"/>
        <v/>
      </c>
      <c r="C418" s="8" t="str">
        <f t="shared" si="52"/>
        <v/>
      </c>
      <c r="D418" s="8" t="str">
        <f t="shared" si="48"/>
        <v/>
      </c>
      <c r="E418" s="8" t="str">
        <f t="shared" si="50"/>
        <v/>
      </c>
    </row>
    <row r="419" spans="1:5">
      <c r="A419" s="6" t="str">
        <f t="shared" si="51"/>
        <v/>
      </c>
      <c r="B419" s="8" t="str">
        <f t="shared" si="49"/>
        <v/>
      </c>
      <c r="C419" s="8" t="str">
        <f t="shared" si="52"/>
        <v/>
      </c>
      <c r="D419" s="8" t="str">
        <f t="shared" si="48"/>
        <v/>
      </c>
      <c r="E419" s="8" t="str">
        <f t="shared" si="50"/>
        <v/>
      </c>
    </row>
    <row r="420" spans="1:5">
      <c r="A420" s="6" t="str">
        <f t="shared" si="51"/>
        <v/>
      </c>
      <c r="B420" s="8" t="str">
        <f t="shared" si="49"/>
        <v/>
      </c>
      <c r="C420" s="8" t="str">
        <f t="shared" si="52"/>
        <v/>
      </c>
      <c r="D420" s="8" t="str">
        <f t="shared" si="48"/>
        <v/>
      </c>
      <c r="E420" s="8" t="str">
        <f t="shared" si="50"/>
        <v/>
      </c>
    </row>
    <row r="421" spans="1:5">
      <c r="A421" s="6" t="str">
        <f t="shared" si="51"/>
        <v/>
      </c>
      <c r="B421" s="8" t="str">
        <f t="shared" si="49"/>
        <v/>
      </c>
      <c r="C421" s="8" t="str">
        <f t="shared" si="52"/>
        <v/>
      </c>
      <c r="D421" s="8" t="str">
        <f t="shared" si="48"/>
        <v/>
      </c>
      <c r="E421" s="8" t="str">
        <f t="shared" si="50"/>
        <v/>
      </c>
    </row>
    <row r="422" spans="1:5">
      <c r="A422" s="6" t="str">
        <f t="shared" si="51"/>
        <v/>
      </c>
      <c r="B422" s="8" t="str">
        <f t="shared" si="49"/>
        <v/>
      </c>
      <c r="C422" s="8" t="str">
        <f t="shared" si="52"/>
        <v/>
      </c>
      <c r="D422" s="8" t="str">
        <f t="shared" si="48"/>
        <v/>
      </c>
      <c r="E422" s="8" t="str">
        <f t="shared" si="50"/>
        <v/>
      </c>
    </row>
    <row r="423" spans="1:5">
      <c r="A423" s="6" t="str">
        <f t="shared" si="51"/>
        <v/>
      </c>
      <c r="B423" s="8" t="str">
        <f t="shared" si="49"/>
        <v/>
      </c>
      <c r="C423" s="8" t="str">
        <f t="shared" si="52"/>
        <v/>
      </c>
      <c r="D423" s="8" t="str">
        <f t="shared" si="48"/>
        <v/>
      </c>
      <c r="E423" s="8" t="str">
        <f t="shared" si="50"/>
        <v/>
      </c>
    </row>
    <row r="424" spans="1:5">
      <c r="A424" s="6" t="str">
        <f t="shared" si="51"/>
        <v/>
      </c>
      <c r="B424" s="8" t="str">
        <f t="shared" si="49"/>
        <v/>
      </c>
      <c r="C424" s="8" t="str">
        <f t="shared" si="52"/>
        <v/>
      </c>
      <c r="D424" s="8" t="str">
        <f t="shared" si="48"/>
        <v/>
      </c>
      <c r="E424" s="8" t="str">
        <f t="shared" si="50"/>
        <v/>
      </c>
    </row>
    <row r="425" spans="1:5">
      <c r="A425" s="6" t="str">
        <f t="shared" si="51"/>
        <v/>
      </c>
      <c r="B425" s="8" t="str">
        <f t="shared" si="49"/>
        <v/>
      </c>
      <c r="C425" s="8" t="str">
        <f t="shared" ref="C425:C440" si="53">IF(A425="","",ROUND(B425*$D$4/12,2))</f>
        <v/>
      </c>
      <c r="D425" s="8" t="str">
        <f t="shared" si="48"/>
        <v/>
      </c>
      <c r="E425" s="8" t="str">
        <f t="shared" si="50"/>
        <v/>
      </c>
    </row>
    <row r="426" spans="1:5">
      <c r="A426" s="6" t="str">
        <f t="shared" si="51"/>
        <v/>
      </c>
      <c r="B426" s="8" t="str">
        <f t="shared" si="49"/>
        <v/>
      </c>
      <c r="C426" s="8" t="str">
        <f t="shared" si="53"/>
        <v/>
      </c>
      <c r="D426" s="8" t="str">
        <f t="shared" si="48"/>
        <v/>
      </c>
      <c r="E426" s="8" t="str">
        <f t="shared" si="50"/>
        <v/>
      </c>
    </row>
    <row r="427" spans="1:5">
      <c r="A427" s="6" t="str">
        <f t="shared" si="51"/>
        <v/>
      </c>
      <c r="B427" s="8" t="str">
        <f t="shared" si="49"/>
        <v/>
      </c>
      <c r="C427" s="8" t="str">
        <f t="shared" si="53"/>
        <v/>
      </c>
      <c r="D427" s="8" t="str">
        <f t="shared" si="48"/>
        <v/>
      </c>
      <c r="E427" s="8" t="str">
        <f t="shared" si="50"/>
        <v/>
      </c>
    </row>
    <row r="428" spans="1:5">
      <c r="A428" s="6" t="str">
        <f t="shared" si="51"/>
        <v/>
      </c>
      <c r="B428" s="8" t="str">
        <f t="shared" si="49"/>
        <v/>
      </c>
      <c r="C428" s="8" t="str">
        <f t="shared" si="53"/>
        <v/>
      </c>
      <c r="D428" s="8" t="str">
        <f t="shared" si="48"/>
        <v/>
      </c>
      <c r="E428" s="8" t="str">
        <f t="shared" si="50"/>
        <v/>
      </c>
    </row>
    <row r="429" spans="1:5">
      <c r="A429" s="6" t="str">
        <f t="shared" si="51"/>
        <v/>
      </c>
      <c r="B429" s="8" t="str">
        <f t="shared" si="49"/>
        <v/>
      </c>
      <c r="C429" s="8" t="str">
        <f t="shared" si="53"/>
        <v/>
      </c>
      <c r="D429" s="8" t="str">
        <f t="shared" si="48"/>
        <v/>
      </c>
      <c r="E429" s="8" t="str">
        <f t="shared" si="50"/>
        <v/>
      </c>
    </row>
    <row r="430" spans="1:5">
      <c r="A430" s="6" t="str">
        <f t="shared" si="51"/>
        <v/>
      </c>
      <c r="B430" s="8" t="str">
        <f t="shared" si="49"/>
        <v/>
      </c>
      <c r="C430" s="8" t="str">
        <f t="shared" si="53"/>
        <v/>
      </c>
      <c r="D430" s="8" t="str">
        <f t="shared" si="48"/>
        <v/>
      </c>
      <c r="E430" s="8" t="str">
        <f t="shared" si="50"/>
        <v/>
      </c>
    </row>
    <row r="431" spans="1:5">
      <c r="A431" s="6" t="str">
        <f t="shared" si="51"/>
        <v/>
      </c>
      <c r="B431" s="8" t="str">
        <f t="shared" si="49"/>
        <v/>
      </c>
      <c r="C431" s="8" t="str">
        <f t="shared" si="53"/>
        <v/>
      </c>
      <c r="D431" s="8" t="str">
        <f t="shared" si="48"/>
        <v/>
      </c>
      <c r="E431" s="8" t="str">
        <f t="shared" si="50"/>
        <v/>
      </c>
    </row>
    <row r="432" spans="1:5">
      <c r="A432" s="6" t="str">
        <f t="shared" si="51"/>
        <v/>
      </c>
      <c r="B432" s="8" t="str">
        <f t="shared" si="49"/>
        <v/>
      </c>
      <c r="C432" s="8" t="str">
        <f t="shared" si="53"/>
        <v/>
      </c>
      <c r="D432" s="8" t="str">
        <f t="shared" si="48"/>
        <v/>
      </c>
      <c r="E432" s="8" t="str">
        <f t="shared" si="50"/>
        <v/>
      </c>
    </row>
    <row r="433" spans="1:5">
      <c r="A433" s="6" t="str">
        <f t="shared" si="51"/>
        <v/>
      </c>
      <c r="B433" s="8" t="str">
        <f t="shared" si="49"/>
        <v/>
      </c>
      <c r="C433" s="8" t="str">
        <f t="shared" si="53"/>
        <v/>
      </c>
      <c r="D433" s="8" t="str">
        <f t="shared" si="48"/>
        <v/>
      </c>
      <c r="E433" s="8" t="str">
        <f t="shared" si="50"/>
        <v/>
      </c>
    </row>
    <row r="434" spans="1:5">
      <c r="A434" s="6" t="str">
        <f t="shared" si="51"/>
        <v/>
      </c>
      <c r="B434" s="8" t="str">
        <f t="shared" si="49"/>
        <v/>
      </c>
      <c r="C434" s="8" t="str">
        <f t="shared" si="53"/>
        <v/>
      </c>
      <c r="D434" s="8" t="str">
        <f t="shared" si="48"/>
        <v/>
      </c>
      <c r="E434" s="8" t="str">
        <f t="shared" si="50"/>
        <v/>
      </c>
    </row>
    <row r="435" spans="1:5">
      <c r="A435" s="6" t="str">
        <f t="shared" si="51"/>
        <v/>
      </c>
      <c r="B435" s="8" t="str">
        <f t="shared" si="49"/>
        <v/>
      </c>
      <c r="C435" s="8" t="str">
        <f t="shared" si="53"/>
        <v/>
      </c>
      <c r="D435" s="8" t="str">
        <f t="shared" si="48"/>
        <v/>
      </c>
      <c r="E435" s="8" t="str">
        <f t="shared" si="50"/>
        <v/>
      </c>
    </row>
    <row r="436" spans="1:5">
      <c r="A436" s="6" t="str">
        <f t="shared" si="51"/>
        <v/>
      </c>
      <c r="B436" s="8" t="str">
        <f t="shared" si="49"/>
        <v/>
      </c>
      <c r="C436" s="8" t="str">
        <f t="shared" si="53"/>
        <v/>
      </c>
      <c r="D436" s="8" t="str">
        <f t="shared" si="48"/>
        <v/>
      </c>
      <c r="E436" s="8" t="str">
        <f t="shared" si="50"/>
        <v/>
      </c>
    </row>
    <row r="437" spans="1:5">
      <c r="A437" s="6" t="str">
        <f t="shared" si="51"/>
        <v/>
      </c>
      <c r="B437" s="8" t="str">
        <f t="shared" si="49"/>
        <v/>
      </c>
      <c r="C437" s="8" t="str">
        <f t="shared" si="53"/>
        <v/>
      </c>
      <c r="D437" s="8" t="str">
        <f t="shared" si="48"/>
        <v/>
      </c>
      <c r="E437" s="8" t="str">
        <f t="shared" si="50"/>
        <v/>
      </c>
    </row>
    <row r="438" spans="1:5">
      <c r="A438" s="6" t="str">
        <f t="shared" si="51"/>
        <v/>
      </c>
      <c r="B438" s="8" t="str">
        <f t="shared" si="49"/>
        <v/>
      </c>
      <c r="C438" s="8" t="str">
        <f t="shared" si="53"/>
        <v/>
      </c>
      <c r="D438" s="8" t="str">
        <f t="shared" si="48"/>
        <v/>
      </c>
      <c r="E438" s="8" t="str">
        <f t="shared" si="50"/>
        <v/>
      </c>
    </row>
    <row r="439" spans="1:5">
      <c r="A439" s="6" t="str">
        <f t="shared" si="51"/>
        <v/>
      </c>
      <c r="B439" s="8" t="str">
        <f t="shared" si="49"/>
        <v/>
      </c>
      <c r="C439" s="8" t="str">
        <f t="shared" si="53"/>
        <v/>
      </c>
      <c r="D439" s="8" t="str">
        <f t="shared" si="48"/>
        <v/>
      </c>
      <c r="E439" s="8" t="str">
        <f t="shared" si="50"/>
        <v/>
      </c>
    </row>
    <row r="440" spans="1:5">
      <c r="A440" s="6" t="str">
        <f t="shared" si="51"/>
        <v/>
      </c>
      <c r="B440" s="8" t="str">
        <f t="shared" si="49"/>
        <v/>
      </c>
      <c r="C440" s="8" t="str">
        <f t="shared" si="53"/>
        <v/>
      </c>
      <c r="D440" s="8" t="str">
        <f t="shared" si="48"/>
        <v/>
      </c>
      <c r="E440" s="8" t="str">
        <f t="shared" si="50"/>
        <v/>
      </c>
    </row>
    <row r="441" spans="1:5">
      <c r="A441" s="6" t="str">
        <f t="shared" si="51"/>
        <v/>
      </c>
      <c r="B441" s="8" t="str">
        <f t="shared" si="49"/>
        <v/>
      </c>
      <c r="C441" s="8" t="str">
        <f t="shared" ref="C441:C456" si="54">IF(A441="","",ROUND(B441*$D$4/12,2))</f>
        <v/>
      </c>
      <c r="D441" s="8" t="str">
        <f t="shared" si="48"/>
        <v/>
      </c>
      <c r="E441" s="8" t="str">
        <f t="shared" si="50"/>
        <v/>
      </c>
    </row>
    <row r="442" spans="1:5">
      <c r="A442" s="6" t="str">
        <f t="shared" si="51"/>
        <v/>
      </c>
      <c r="B442" s="8" t="str">
        <f t="shared" si="49"/>
        <v/>
      </c>
      <c r="C442" s="8" t="str">
        <f t="shared" si="54"/>
        <v/>
      </c>
      <c r="D442" s="8" t="str">
        <f t="shared" si="48"/>
        <v/>
      </c>
      <c r="E442" s="8" t="str">
        <f t="shared" si="50"/>
        <v/>
      </c>
    </row>
    <row r="443" spans="1:5">
      <c r="A443" s="6" t="str">
        <f t="shared" si="51"/>
        <v/>
      </c>
      <c r="B443" s="8" t="str">
        <f t="shared" si="49"/>
        <v/>
      </c>
      <c r="C443" s="8" t="str">
        <f t="shared" si="54"/>
        <v/>
      </c>
      <c r="D443" s="8" t="str">
        <f t="shared" si="48"/>
        <v/>
      </c>
      <c r="E443" s="8" t="str">
        <f t="shared" si="50"/>
        <v/>
      </c>
    </row>
    <row r="444" spans="1:5">
      <c r="A444" s="6" t="str">
        <f t="shared" si="51"/>
        <v/>
      </c>
      <c r="B444" s="8" t="str">
        <f t="shared" si="49"/>
        <v/>
      </c>
      <c r="C444" s="8" t="str">
        <f t="shared" si="54"/>
        <v/>
      </c>
      <c r="D444" s="8" t="str">
        <f t="shared" si="48"/>
        <v/>
      </c>
      <c r="E444" s="8" t="str">
        <f t="shared" si="50"/>
        <v/>
      </c>
    </row>
    <row r="445" spans="1:5">
      <c r="A445" s="6" t="str">
        <f t="shared" si="51"/>
        <v/>
      </c>
      <c r="B445" s="8" t="str">
        <f t="shared" si="49"/>
        <v/>
      </c>
      <c r="C445" s="8" t="str">
        <f t="shared" si="54"/>
        <v/>
      </c>
      <c r="D445" s="8" t="str">
        <f t="shared" si="48"/>
        <v/>
      </c>
      <c r="E445" s="8" t="str">
        <f t="shared" si="50"/>
        <v/>
      </c>
    </row>
    <row r="446" spans="1:5">
      <c r="A446" s="6" t="str">
        <f t="shared" si="51"/>
        <v/>
      </c>
      <c r="B446" s="8" t="str">
        <f t="shared" si="49"/>
        <v/>
      </c>
      <c r="C446" s="8" t="str">
        <f t="shared" si="54"/>
        <v/>
      </c>
      <c r="D446" s="8" t="str">
        <f t="shared" si="48"/>
        <v/>
      </c>
      <c r="E446" s="8" t="str">
        <f t="shared" si="50"/>
        <v/>
      </c>
    </row>
    <row r="447" spans="1:5">
      <c r="A447" s="6" t="str">
        <f t="shared" si="51"/>
        <v/>
      </c>
      <c r="B447" s="8" t="str">
        <f t="shared" si="49"/>
        <v/>
      </c>
      <c r="C447" s="8" t="str">
        <f t="shared" si="54"/>
        <v/>
      </c>
      <c r="D447" s="8" t="str">
        <f t="shared" si="48"/>
        <v/>
      </c>
      <c r="E447" s="8" t="str">
        <f t="shared" si="50"/>
        <v/>
      </c>
    </row>
    <row r="448" spans="1:5">
      <c r="A448" s="6" t="str">
        <f t="shared" si="51"/>
        <v/>
      </c>
      <c r="B448" s="8" t="str">
        <f t="shared" si="49"/>
        <v/>
      </c>
      <c r="C448" s="8" t="str">
        <f t="shared" si="54"/>
        <v/>
      </c>
      <c r="D448" s="8" t="str">
        <f t="shared" si="48"/>
        <v/>
      </c>
      <c r="E448" s="8" t="str">
        <f t="shared" si="50"/>
        <v/>
      </c>
    </row>
    <row r="449" spans="1:5">
      <c r="A449" s="6" t="str">
        <f t="shared" si="51"/>
        <v/>
      </c>
      <c r="B449" s="8" t="str">
        <f t="shared" si="49"/>
        <v/>
      </c>
      <c r="C449" s="8" t="str">
        <f t="shared" si="54"/>
        <v/>
      </c>
      <c r="D449" s="8" t="str">
        <f t="shared" si="48"/>
        <v/>
      </c>
      <c r="E449" s="8" t="str">
        <f t="shared" si="50"/>
        <v/>
      </c>
    </row>
    <row r="450" spans="1:5">
      <c r="A450" s="6" t="str">
        <f t="shared" si="51"/>
        <v/>
      </c>
      <c r="B450" s="8" t="str">
        <f t="shared" si="49"/>
        <v/>
      </c>
      <c r="C450" s="8" t="str">
        <f t="shared" si="54"/>
        <v/>
      </c>
      <c r="D450" s="8" t="str">
        <f t="shared" si="48"/>
        <v/>
      </c>
      <c r="E450" s="8" t="str">
        <f t="shared" si="50"/>
        <v/>
      </c>
    </row>
    <row r="451" spans="1:5">
      <c r="A451" s="6" t="str">
        <f t="shared" si="51"/>
        <v/>
      </c>
      <c r="B451" s="8" t="str">
        <f t="shared" si="49"/>
        <v/>
      </c>
      <c r="C451" s="8" t="str">
        <f t="shared" si="54"/>
        <v/>
      </c>
      <c r="D451" s="8" t="str">
        <f t="shared" si="48"/>
        <v/>
      </c>
      <c r="E451" s="8" t="str">
        <f t="shared" si="50"/>
        <v/>
      </c>
    </row>
    <row r="452" spans="1:5">
      <c r="A452" s="6" t="str">
        <f t="shared" si="51"/>
        <v/>
      </c>
      <c r="B452" s="8" t="str">
        <f t="shared" si="49"/>
        <v/>
      </c>
      <c r="C452" s="8" t="str">
        <f t="shared" si="54"/>
        <v/>
      </c>
      <c r="D452" s="8" t="str">
        <f t="shared" si="48"/>
        <v/>
      </c>
      <c r="E452" s="8" t="str">
        <f t="shared" si="50"/>
        <v/>
      </c>
    </row>
    <row r="453" spans="1:5">
      <c r="A453" s="6" t="str">
        <f t="shared" si="51"/>
        <v/>
      </c>
      <c r="B453" s="8" t="str">
        <f t="shared" si="49"/>
        <v/>
      </c>
      <c r="C453" s="8" t="str">
        <f t="shared" si="54"/>
        <v/>
      </c>
      <c r="D453" s="8" t="str">
        <f t="shared" si="48"/>
        <v/>
      </c>
      <c r="E453" s="8" t="str">
        <f t="shared" si="50"/>
        <v/>
      </c>
    </row>
    <row r="454" spans="1:5">
      <c r="A454" s="6" t="str">
        <f t="shared" si="51"/>
        <v/>
      </c>
      <c r="B454" s="8" t="str">
        <f t="shared" si="49"/>
        <v/>
      </c>
      <c r="C454" s="8" t="str">
        <f t="shared" si="54"/>
        <v/>
      </c>
      <c r="D454" s="8" t="str">
        <f t="shared" si="48"/>
        <v/>
      </c>
      <c r="E454" s="8" t="str">
        <f t="shared" si="50"/>
        <v/>
      </c>
    </row>
    <row r="455" spans="1:5">
      <c r="A455" s="6" t="str">
        <f t="shared" si="51"/>
        <v/>
      </c>
      <c r="B455" s="8" t="str">
        <f t="shared" si="49"/>
        <v/>
      </c>
      <c r="C455" s="8" t="str">
        <f t="shared" si="54"/>
        <v/>
      </c>
      <c r="D455" s="8" t="str">
        <f t="shared" si="48"/>
        <v/>
      </c>
      <c r="E455" s="8" t="str">
        <f t="shared" si="50"/>
        <v/>
      </c>
    </row>
    <row r="456" spans="1:5">
      <c r="A456" s="6" t="str">
        <f t="shared" si="51"/>
        <v/>
      </c>
      <c r="B456" s="8" t="str">
        <f t="shared" si="49"/>
        <v/>
      </c>
      <c r="C456" s="8" t="str">
        <f t="shared" si="54"/>
        <v/>
      </c>
      <c r="D456" s="8" t="str">
        <f t="shared" si="48"/>
        <v/>
      </c>
      <c r="E456" s="8" t="str">
        <f t="shared" si="50"/>
        <v/>
      </c>
    </row>
    <row r="457" spans="1:5">
      <c r="A457" s="6" t="str">
        <f t="shared" si="51"/>
        <v/>
      </c>
      <c r="B457" s="8" t="str">
        <f t="shared" si="49"/>
        <v/>
      </c>
      <c r="C457" s="8" t="str">
        <f t="shared" ref="C457:C472" si="55">IF(A457="","",ROUND(B457*$D$4/12,2))</f>
        <v/>
      </c>
      <c r="D457" s="8" t="str">
        <f t="shared" si="48"/>
        <v/>
      </c>
      <c r="E457" s="8" t="str">
        <f t="shared" si="50"/>
        <v/>
      </c>
    </row>
    <row r="458" spans="1:5">
      <c r="A458" s="6" t="str">
        <f t="shared" si="51"/>
        <v/>
      </c>
      <c r="B458" s="8" t="str">
        <f t="shared" si="49"/>
        <v/>
      </c>
      <c r="C458" s="8" t="str">
        <f t="shared" si="55"/>
        <v/>
      </c>
      <c r="D458" s="8" t="str">
        <f t="shared" si="48"/>
        <v/>
      </c>
      <c r="E458" s="8" t="str">
        <f t="shared" si="50"/>
        <v/>
      </c>
    </row>
    <row r="459" spans="1:5">
      <c r="A459" s="6" t="str">
        <f t="shared" si="51"/>
        <v/>
      </c>
      <c r="B459" s="8" t="str">
        <f t="shared" si="49"/>
        <v/>
      </c>
      <c r="C459" s="8" t="str">
        <f t="shared" si="55"/>
        <v/>
      </c>
      <c r="D459" s="8" t="str">
        <f t="shared" si="48"/>
        <v/>
      </c>
      <c r="E459" s="8" t="str">
        <f t="shared" si="50"/>
        <v/>
      </c>
    </row>
    <row r="460" spans="1:5">
      <c r="A460" s="6" t="str">
        <f t="shared" si="51"/>
        <v/>
      </c>
      <c r="B460" s="8" t="str">
        <f t="shared" si="49"/>
        <v/>
      </c>
      <c r="C460" s="8" t="str">
        <f t="shared" si="55"/>
        <v/>
      </c>
      <c r="D460" s="8" t="str">
        <f t="shared" si="48"/>
        <v/>
      </c>
      <c r="E460" s="8" t="str">
        <f t="shared" si="50"/>
        <v/>
      </c>
    </row>
    <row r="461" spans="1:5">
      <c r="A461" s="6" t="str">
        <f t="shared" si="51"/>
        <v/>
      </c>
      <c r="B461" s="8" t="str">
        <f t="shared" si="49"/>
        <v/>
      </c>
      <c r="C461" s="8" t="str">
        <f t="shared" si="55"/>
        <v/>
      </c>
      <c r="D461" s="8" t="str">
        <f t="shared" si="48"/>
        <v/>
      </c>
      <c r="E461" s="8" t="str">
        <f t="shared" si="50"/>
        <v/>
      </c>
    </row>
    <row r="462" spans="1:5">
      <c r="A462" s="6" t="str">
        <f t="shared" si="51"/>
        <v/>
      </c>
      <c r="B462" s="8" t="str">
        <f t="shared" si="49"/>
        <v/>
      </c>
      <c r="C462" s="8" t="str">
        <f t="shared" si="55"/>
        <v/>
      </c>
      <c r="D462" s="8" t="str">
        <f t="shared" si="48"/>
        <v/>
      </c>
      <c r="E462" s="8" t="str">
        <f t="shared" si="50"/>
        <v/>
      </c>
    </row>
    <row r="463" spans="1:5">
      <c r="A463" s="6" t="str">
        <f t="shared" si="51"/>
        <v/>
      </c>
      <c r="B463" s="8" t="str">
        <f t="shared" si="49"/>
        <v/>
      </c>
      <c r="C463" s="8" t="str">
        <f t="shared" si="55"/>
        <v/>
      </c>
      <c r="D463" s="8" t="str">
        <f t="shared" si="48"/>
        <v/>
      </c>
      <c r="E463" s="8" t="str">
        <f t="shared" si="50"/>
        <v/>
      </c>
    </row>
    <row r="464" spans="1:5">
      <c r="A464" s="6" t="str">
        <f t="shared" si="51"/>
        <v/>
      </c>
      <c r="B464" s="8" t="str">
        <f t="shared" si="49"/>
        <v/>
      </c>
      <c r="C464" s="8" t="str">
        <f t="shared" si="55"/>
        <v/>
      </c>
      <c r="D464" s="8" t="str">
        <f t="shared" si="48"/>
        <v/>
      </c>
      <c r="E464" s="8" t="str">
        <f t="shared" si="50"/>
        <v/>
      </c>
    </row>
    <row r="465" spans="1:5">
      <c r="A465" s="6" t="str">
        <f t="shared" si="51"/>
        <v/>
      </c>
      <c r="B465" s="8" t="str">
        <f t="shared" si="49"/>
        <v/>
      </c>
      <c r="C465" s="8" t="str">
        <f t="shared" si="55"/>
        <v/>
      </c>
      <c r="D465" s="8" t="str">
        <f t="shared" si="48"/>
        <v/>
      </c>
      <c r="E465" s="8" t="str">
        <f t="shared" si="50"/>
        <v/>
      </c>
    </row>
    <row r="466" spans="1:5">
      <c r="A466" s="6" t="str">
        <f t="shared" si="51"/>
        <v/>
      </c>
      <c r="B466" s="8" t="str">
        <f t="shared" si="49"/>
        <v/>
      </c>
      <c r="C466" s="8" t="str">
        <f t="shared" si="55"/>
        <v/>
      </c>
      <c r="D466" s="8" t="str">
        <f t="shared" si="48"/>
        <v/>
      </c>
      <c r="E466" s="8" t="str">
        <f t="shared" si="50"/>
        <v/>
      </c>
    </row>
    <row r="467" spans="1:5">
      <c r="A467" s="6" t="str">
        <f t="shared" si="51"/>
        <v/>
      </c>
      <c r="B467" s="8" t="str">
        <f t="shared" si="49"/>
        <v/>
      </c>
      <c r="C467" s="8" t="str">
        <f t="shared" si="55"/>
        <v/>
      </c>
      <c r="D467" s="8" t="str">
        <f t="shared" si="48"/>
        <v/>
      </c>
      <c r="E467" s="8" t="str">
        <f t="shared" si="50"/>
        <v/>
      </c>
    </row>
    <row r="468" spans="1:5">
      <c r="A468" s="6" t="str">
        <f t="shared" si="51"/>
        <v/>
      </c>
      <c r="B468" s="8" t="str">
        <f t="shared" si="49"/>
        <v/>
      </c>
      <c r="C468" s="8" t="str">
        <f t="shared" si="55"/>
        <v/>
      </c>
      <c r="D468" s="8" t="str">
        <f t="shared" ref="D468:D483" si="56">IF(A468="","",ROUND(E468-C468,2))</f>
        <v/>
      </c>
      <c r="E468" s="8" t="str">
        <f t="shared" si="50"/>
        <v/>
      </c>
    </row>
    <row r="469" spans="1:5">
      <c r="A469" s="6" t="str">
        <f t="shared" si="51"/>
        <v/>
      </c>
      <c r="B469" s="8" t="str">
        <f t="shared" ref="B469:B500" si="57">IF(A469="","",IF(AND(B468-D468=0,E468=0),"",B468-D468-IF($D$10*12+1=A469,$D$11,0)))</f>
        <v/>
      </c>
      <c r="C469" s="8" t="str">
        <f t="shared" si="55"/>
        <v/>
      </c>
      <c r="D469" s="8" t="str">
        <f t="shared" si="56"/>
        <v/>
      </c>
      <c r="E469" s="8" t="str">
        <f t="shared" ref="E469:E484" si="58">IF(A469="","",IF(B469+C469&gt;$D$14/12,$D$14/12,B469+C469))</f>
        <v/>
      </c>
    </row>
    <row r="470" spans="1:5">
      <c r="A470" s="6" t="str">
        <f t="shared" ref="A470:A499" si="59">IF(OR(AND(E469&lt;$D$14/12,E468&lt;$D$14/12),E469="",E469=0),"",A469+1)</f>
        <v/>
      </c>
      <c r="B470" s="8" t="str">
        <f t="shared" si="57"/>
        <v/>
      </c>
      <c r="C470" s="8" t="str">
        <f t="shared" si="55"/>
        <v/>
      </c>
      <c r="D470" s="8" t="str">
        <f t="shared" si="56"/>
        <v/>
      </c>
      <c r="E470" s="8" t="str">
        <f t="shared" si="58"/>
        <v/>
      </c>
    </row>
    <row r="471" spans="1:5">
      <c r="A471" s="6" t="str">
        <f t="shared" si="59"/>
        <v/>
      </c>
      <c r="B471" s="8" t="str">
        <f t="shared" si="57"/>
        <v/>
      </c>
      <c r="C471" s="8" t="str">
        <f t="shared" si="55"/>
        <v/>
      </c>
      <c r="D471" s="8" t="str">
        <f t="shared" si="56"/>
        <v/>
      </c>
      <c r="E471" s="8" t="str">
        <f t="shared" si="58"/>
        <v/>
      </c>
    </row>
    <row r="472" spans="1:5">
      <c r="A472" s="6" t="str">
        <f t="shared" si="59"/>
        <v/>
      </c>
      <c r="B472" s="8" t="str">
        <f t="shared" si="57"/>
        <v/>
      </c>
      <c r="C472" s="8" t="str">
        <f t="shared" si="55"/>
        <v/>
      </c>
      <c r="D472" s="8" t="str">
        <f t="shared" si="56"/>
        <v/>
      </c>
      <c r="E472" s="8" t="str">
        <f t="shared" si="58"/>
        <v/>
      </c>
    </row>
    <row r="473" spans="1:5">
      <c r="A473" s="6" t="str">
        <f t="shared" si="59"/>
        <v/>
      </c>
      <c r="B473" s="8" t="str">
        <f t="shared" si="57"/>
        <v/>
      </c>
      <c r="C473" s="8" t="str">
        <f t="shared" ref="C473:C488" si="60">IF(A473="","",ROUND(B473*$D$4/12,2))</f>
        <v/>
      </c>
      <c r="D473" s="8" t="str">
        <f t="shared" si="56"/>
        <v/>
      </c>
      <c r="E473" s="8" t="str">
        <f t="shared" si="58"/>
        <v/>
      </c>
    </row>
    <row r="474" spans="1:5">
      <c r="A474" s="6" t="str">
        <f t="shared" si="59"/>
        <v/>
      </c>
      <c r="B474" s="8" t="str">
        <f t="shared" si="57"/>
        <v/>
      </c>
      <c r="C474" s="8" t="str">
        <f t="shared" si="60"/>
        <v/>
      </c>
      <c r="D474" s="8" t="str">
        <f t="shared" si="56"/>
        <v/>
      </c>
      <c r="E474" s="8" t="str">
        <f t="shared" si="58"/>
        <v/>
      </c>
    </row>
    <row r="475" spans="1:5">
      <c r="A475" s="6" t="str">
        <f t="shared" si="59"/>
        <v/>
      </c>
      <c r="B475" s="8" t="str">
        <f t="shared" si="57"/>
        <v/>
      </c>
      <c r="C475" s="8" t="str">
        <f t="shared" si="60"/>
        <v/>
      </c>
      <c r="D475" s="8" t="str">
        <f t="shared" si="56"/>
        <v/>
      </c>
      <c r="E475" s="8" t="str">
        <f t="shared" si="58"/>
        <v/>
      </c>
    </row>
    <row r="476" spans="1:5">
      <c r="A476" s="6" t="str">
        <f t="shared" si="59"/>
        <v/>
      </c>
      <c r="B476" s="8" t="str">
        <f t="shared" si="57"/>
        <v/>
      </c>
      <c r="C476" s="8" t="str">
        <f t="shared" si="60"/>
        <v/>
      </c>
      <c r="D476" s="8" t="str">
        <f t="shared" si="56"/>
        <v/>
      </c>
      <c r="E476" s="8" t="str">
        <f t="shared" si="58"/>
        <v/>
      </c>
    </row>
    <row r="477" spans="1:5">
      <c r="A477" s="6" t="str">
        <f t="shared" si="59"/>
        <v/>
      </c>
      <c r="B477" s="8" t="str">
        <f t="shared" si="57"/>
        <v/>
      </c>
      <c r="C477" s="8" t="str">
        <f t="shared" si="60"/>
        <v/>
      </c>
      <c r="D477" s="8" t="str">
        <f t="shared" si="56"/>
        <v/>
      </c>
      <c r="E477" s="8" t="str">
        <f t="shared" si="58"/>
        <v/>
      </c>
    </row>
    <row r="478" spans="1:5">
      <c r="A478" s="6" t="str">
        <f t="shared" si="59"/>
        <v/>
      </c>
      <c r="B478" s="8" t="str">
        <f t="shared" si="57"/>
        <v/>
      </c>
      <c r="C478" s="8" t="str">
        <f t="shared" si="60"/>
        <v/>
      </c>
      <c r="D478" s="8" t="str">
        <f t="shared" si="56"/>
        <v/>
      </c>
      <c r="E478" s="8" t="str">
        <f t="shared" si="58"/>
        <v/>
      </c>
    </row>
    <row r="479" spans="1:5">
      <c r="A479" s="6" t="str">
        <f t="shared" si="59"/>
        <v/>
      </c>
      <c r="B479" s="8" t="str">
        <f t="shared" si="57"/>
        <v/>
      </c>
      <c r="C479" s="8" t="str">
        <f t="shared" si="60"/>
        <v/>
      </c>
      <c r="D479" s="8" t="str">
        <f t="shared" si="56"/>
        <v/>
      </c>
      <c r="E479" s="8" t="str">
        <f t="shared" si="58"/>
        <v/>
      </c>
    </row>
    <row r="480" spans="1:5">
      <c r="A480" s="6" t="str">
        <f t="shared" si="59"/>
        <v/>
      </c>
      <c r="B480" s="8" t="str">
        <f t="shared" si="57"/>
        <v/>
      </c>
      <c r="C480" s="8" t="str">
        <f t="shared" si="60"/>
        <v/>
      </c>
      <c r="D480" s="8" t="str">
        <f t="shared" si="56"/>
        <v/>
      </c>
      <c r="E480" s="8" t="str">
        <f t="shared" si="58"/>
        <v/>
      </c>
    </row>
    <row r="481" spans="1:5">
      <c r="A481" s="6" t="str">
        <f t="shared" si="59"/>
        <v/>
      </c>
      <c r="B481" s="8" t="str">
        <f t="shared" si="57"/>
        <v/>
      </c>
      <c r="C481" s="8" t="str">
        <f t="shared" si="60"/>
        <v/>
      </c>
      <c r="D481" s="8" t="str">
        <f t="shared" si="56"/>
        <v/>
      </c>
      <c r="E481" s="8" t="str">
        <f t="shared" si="58"/>
        <v/>
      </c>
    </row>
    <row r="482" spans="1:5">
      <c r="A482" s="6" t="str">
        <f t="shared" si="59"/>
        <v/>
      </c>
      <c r="B482" s="8" t="str">
        <f t="shared" si="57"/>
        <v/>
      </c>
      <c r="C482" s="8" t="str">
        <f t="shared" si="60"/>
        <v/>
      </c>
      <c r="D482" s="8" t="str">
        <f t="shared" si="56"/>
        <v/>
      </c>
      <c r="E482" s="8" t="str">
        <f t="shared" si="58"/>
        <v/>
      </c>
    </row>
    <row r="483" spans="1:5">
      <c r="A483" s="6" t="str">
        <f t="shared" si="59"/>
        <v/>
      </c>
      <c r="B483" s="8" t="str">
        <f t="shared" si="57"/>
        <v/>
      </c>
      <c r="C483" s="8" t="str">
        <f t="shared" si="60"/>
        <v/>
      </c>
      <c r="D483" s="8" t="str">
        <f t="shared" si="56"/>
        <v/>
      </c>
      <c r="E483" s="8" t="str">
        <f t="shared" si="58"/>
        <v/>
      </c>
    </row>
    <row r="484" spans="1:5">
      <c r="A484" s="6" t="str">
        <f t="shared" si="59"/>
        <v/>
      </c>
      <c r="B484" s="8" t="str">
        <f t="shared" si="57"/>
        <v/>
      </c>
      <c r="C484" s="8" t="str">
        <f t="shared" si="60"/>
        <v/>
      </c>
      <c r="D484" s="8" t="str">
        <f t="shared" ref="D484:D499" si="61">IF(A484="","",ROUND(E484-C484,2))</f>
        <v/>
      </c>
      <c r="E484" s="8" t="str">
        <f t="shared" si="58"/>
        <v/>
      </c>
    </row>
    <row r="485" spans="1:5">
      <c r="A485" s="6" t="str">
        <f t="shared" si="59"/>
        <v/>
      </c>
      <c r="B485" s="8" t="str">
        <f t="shared" si="57"/>
        <v/>
      </c>
      <c r="C485" s="8" t="str">
        <f t="shared" si="60"/>
        <v/>
      </c>
      <c r="D485" s="8" t="str">
        <f t="shared" si="61"/>
        <v/>
      </c>
      <c r="E485" s="8" t="str">
        <f t="shared" ref="E485:E499" si="62">IF(A485="","",IF(B485+C485&gt;$D$14/12,$D$14/12,B485+C485))</f>
        <v/>
      </c>
    </row>
    <row r="486" spans="1:5">
      <c r="A486" s="6" t="str">
        <f t="shared" si="59"/>
        <v/>
      </c>
      <c r="B486" s="8" t="str">
        <f t="shared" si="57"/>
        <v/>
      </c>
      <c r="C486" s="8" t="str">
        <f t="shared" si="60"/>
        <v/>
      </c>
      <c r="D486" s="8" t="str">
        <f t="shared" si="61"/>
        <v/>
      </c>
      <c r="E486" s="8" t="str">
        <f t="shared" si="62"/>
        <v/>
      </c>
    </row>
    <row r="487" spans="1:5">
      <c r="A487" s="6" t="str">
        <f t="shared" si="59"/>
        <v/>
      </c>
      <c r="B487" s="8" t="str">
        <f t="shared" si="57"/>
        <v/>
      </c>
      <c r="C487" s="8" t="str">
        <f t="shared" si="60"/>
        <v/>
      </c>
      <c r="D487" s="8" t="str">
        <f t="shared" si="61"/>
        <v/>
      </c>
      <c r="E487" s="8" t="str">
        <f t="shared" si="62"/>
        <v/>
      </c>
    </row>
    <row r="488" spans="1:5">
      <c r="A488" s="6" t="str">
        <f t="shared" si="59"/>
        <v/>
      </c>
      <c r="B488" s="8" t="str">
        <f t="shared" si="57"/>
        <v/>
      </c>
      <c r="C488" s="8" t="str">
        <f t="shared" si="60"/>
        <v/>
      </c>
      <c r="D488" s="8" t="str">
        <f t="shared" si="61"/>
        <v/>
      </c>
      <c r="E488" s="8" t="str">
        <f t="shared" si="62"/>
        <v/>
      </c>
    </row>
    <row r="489" spans="1:5">
      <c r="A489" s="6" t="str">
        <f t="shared" si="59"/>
        <v/>
      </c>
      <c r="B489" s="8" t="str">
        <f t="shared" si="57"/>
        <v/>
      </c>
      <c r="C489" s="8" t="str">
        <f t="shared" ref="C489:C500" si="63">IF(A489="","",ROUND(B489*$D$4/12,2))</f>
        <v/>
      </c>
      <c r="D489" s="8" t="str">
        <f t="shared" si="61"/>
        <v/>
      </c>
      <c r="E489" s="8" t="str">
        <f t="shared" si="62"/>
        <v/>
      </c>
    </row>
    <row r="490" spans="1:5">
      <c r="A490" s="6" t="str">
        <f t="shared" si="59"/>
        <v/>
      </c>
      <c r="B490" s="8" t="str">
        <f t="shared" si="57"/>
        <v/>
      </c>
      <c r="C490" s="8" t="str">
        <f t="shared" si="63"/>
        <v/>
      </c>
      <c r="D490" s="8" t="str">
        <f t="shared" si="61"/>
        <v/>
      </c>
      <c r="E490" s="8" t="str">
        <f t="shared" si="62"/>
        <v/>
      </c>
    </row>
    <row r="491" spans="1:5">
      <c r="A491" s="6" t="str">
        <f t="shared" si="59"/>
        <v/>
      </c>
      <c r="B491" s="8" t="str">
        <f t="shared" si="57"/>
        <v/>
      </c>
      <c r="C491" s="8" t="str">
        <f t="shared" si="63"/>
        <v/>
      </c>
      <c r="D491" s="8" t="str">
        <f t="shared" si="61"/>
        <v/>
      </c>
      <c r="E491" s="8" t="str">
        <f t="shared" si="62"/>
        <v/>
      </c>
    </row>
    <row r="492" spans="1:5">
      <c r="A492" s="6" t="str">
        <f t="shared" si="59"/>
        <v/>
      </c>
      <c r="B492" s="8" t="str">
        <f t="shared" si="57"/>
        <v/>
      </c>
      <c r="C492" s="8" t="str">
        <f t="shared" si="63"/>
        <v/>
      </c>
      <c r="D492" s="8" t="str">
        <f t="shared" si="61"/>
        <v/>
      </c>
      <c r="E492" s="8" t="str">
        <f t="shared" si="62"/>
        <v/>
      </c>
    </row>
    <row r="493" spans="1:5">
      <c r="A493" s="6" t="str">
        <f t="shared" si="59"/>
        <v/>
      </c>
      <c r="B493" s="8" t="str">
        <f t="shared" si="57"/>
        <v/>
      </c>
      <c r="C493" s="8" t="str">
        <f t="shared" si="63"/>
        <v/>
      </c>
      <c r="D493" s="8" t="str">
        <f t="shared" si="61"/>
        <v/>
      </c>
      <c r="E493" s="8" t="str">
        <f t="shared" si="62"/>
        <v/>
      </c>
    </row>
    <row r="494" spans="1:5">
      <c r="A494" s="6" t="str">
        <f t="shared" si="59"/>
        <v/>
      </c>
      <c r="B494" s="8" t="str">
        <f t="shared" si="57"/>
        <v/>
      </c>
      <c r="C494" s="8" t="str">
        <f t="shared" si="63"/>
        <v/>
      </c>
      <c r="D494" s="8" t="str">
        <f t="shared" si="61"/>
        <v/>
      </c>
      <c r="E494" s="8" t="str">
        <f t="shared" si="62"/>
        <v/>
      </c>
    </row>
    <row r="495" spans="1:5">
      <c r="A495" s="6" t="str">
        <f t="shared" si="59"/>
        <v/>
      </c>
      <c r="B495" s="8" t="str">
        <f t="shared" si="57"/>
        <v/>
      </c>
      <c r="C495" s="8" t="str">
        <f t="shared" si="63"/>
        <v/>
      </c>
      <c r="D495" s="8" t="str">
        <f t="shared" si="61"/>
        <v/>
      </c>
      <c r="E495" s="8" t="str">
        <f t="shared" si="62"/>
        <v/>
      </c>
    </row>
    <row r="496" spans="1:5">
      <c r="A496" s="6" t="str">
        <f t="shared" si="59"/>
        <v/>
      </c>
      <c r="B496" s="8" t="str">
        <f t="shared" si="57"/>
        <v/>
      </c>
      <c r="C496" s="8" t="str">
        <f t="shared" si="63"/>
        <v/>
      </c>
      <c r="D496" s="8" t="str">
        <f t="shared" si="61"/>
        <v/>
      </c>
      <c r="E496" s="8" t="str">
        <f t="shared" si="62"/>
        <v/>
      </c>
    </row>
    <row r="497" spans="1:5">
      <c r="A497" s="6" t="str">
        <f t="shared" si="59"/>
        <v/>
      </c>
      <c r="B497" s="8" t="str">
        <f t="shared" si="57"/>
        <v/>
      </c>
      <c r="C497" s="8" t="str">
        <f t="shared" si="63"/>
        <v/>
      </c>
      <c r="D497" s="8" t="str">
        <f t="shared" si="61"/>
        <v/>
      </c>
      <c r="E497" s="8" t="str">
        <f t="shared" si="62"/>
        <v/>
      </c>
    </row>
    <row r="498" spans="1:5">
      <c r="A498" s="6" t="str">
        <f t="shared" si="59"/>
        <v/>
      </c>
      <c r="B498" s="8" t="str">
        <f t="shared" si="57"/>
        <v/>
      </c>
      <c r="C498" s="8" t="str">
        <f t="shared" si="63"/>
        <v/>
      </c>
      <c r="D498" s="8" t="str">
        <f t="shared" si="61"/>
        <v/>
      </c>
      <c r="E498" s="8" t="str">
        <f t="shared" si="62"/>
        <v/>
      </c>
    </row>
    <row r="499" spans="1:5">
      <c r="A499" s="6" t="str">
        <f t="shared" si="59"/>
        <v/>
      </c>
      <c r="B499" s="8" t="str">
        <f t="shared" si="57"/>
        <v/>
      </c>
      <c r="C499" s="8" t="str">
        <f t="shared" si="63"/>
        <v/>
      </c>
      <c r="D499" s="8" t="str">
        <f t="shared" si="61"/>
        <v/>
      </c>
      <c r="E499" s="8" t="str">
        <f t="shared" si="62"/>
        <v/>
      </c>
    </row>
    <row r="500" spans="1:5">
      <c r="B500" s="8" t="str">
        <f t="shared" si="57"/>
        <v/>
      </c>
      <c r="C500" s="8" t="str">
        <f t="shared" si="63"/>
        <v/>
      </c>
    </row>
    <row r="501" spans="1:5">
      <c r="C501" s="8"/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5" sqref="D5"/>
    </sheetView>
  </sheetViews>
  <sheetFormatPr baseColWidth="10" defaultRowHeight="12.75"/>
  <cols>
    <col min="1" max="1" width="8.140625" style="6" customWidth="1"/>
    <col min="2" max="2" width="13" style="6" customWidth="1"/>
    <col min="3" max="3" width="12.7109375" style="6" customWidth="1"/>
    <col min="4" max="4" width="14.140625" style="6" customWidth="1"/>
    <col min="5" max="6" width="11.42578125" style="6"/>
    <col min="7" max="7" width="17.140625" style="6" customWidth="1"/>
  </cols>
  <sheetData>
    <row r="1" spans="1:5" ht="15.75">
      <c r="A1" s="44" t="s">
        <v>398</v>
      </c>
      <c r="B1" s="44"/>
      <c r="C1" s="44"/>
      <c r="D1" s="44"/>
    </row>
    <row r="2" spans="1:5" ht="15.75">
      <c r="A2" s="44" t="s">
        <v>399</v>
      </c>
      <c r="B2" s="44"/>
      <c r="C2" s="44"/>
      <c r="D2" s="44"/>
    </row>
    <row r="3" spans="1:5">
      <c r="B3" s="6" t="s">
        <v>157</v>
      </c>
      <c r="D3" s="110">
        <v>200000</v>
      </c>
    </row>
    <row r="4" spans="1:5">
      <c r="B4" s="6" t="s">
        <v>28</v>
      </c>
      <c r="D4" s="110">
        <v>0</v>
      </c>
    </row>
    <row r="5" spans="1:5">
      <c r="B5" s="6" t="s">
        <v>51</v>
      </c>
      <c r="D5" s="12">
        <v>0.06</v>
      </c>
    </row>
    <row r="6" spans="1:5">
      <c r="B6" s="6" t="s">
        <v>163</v>
      </c>
      <c r="D6" s="12">
        <v>0</v>
      </c>
      <c r="E6" s="6" t="s">
        <v>297</v>
      </c>
    </row>
    <row r="7" spans="1:5">
      <c r="B7" s="6" t="s">
        <v>298</v>
      </c>
      <c r="D7" s="10">
        <v>1500</v>
      </c>
      <c r="E7" s="6" t="s">
        <v>299</v>
      </c>
    </row>
    <row r="8" spans="1:5">
      <c r="E8" s="6" t="s">
        <v>300</v>
      </c>
    </row>
    <row r="10" spans="1:5">
      <c r="B10" s="6" t="s">
        <v>174</v>
      </c>
      <c r="D10" s="28">
        <v>5</v>
      </c>
      <c r="E10" s="6" t="s">
        <v>31</v>
      </c>
    </row>
    <row r="12" spans="1:5">
      <c r="B12" s="6" t="s">
        <v>88</v>
      </c>
      <c r="D12" s="61">
        <f>D3/(1-D4)</f>
        <v>200000</v>
      </c>
    </row>
    <row r="13" spans="1:5">
      <c r="B13" s="6" t="s">
        <v>304</v>
      </c>
      <c r="D13" s="61">
        <f>IF(D7=0,D12*(D5+D6),D7*12)</f>
        <v>18000</v>
      </c>
    </row>
    <row r="14" spans="1:5">
      <c r="A14" s="6" t="s">
        <v>190</v>
      </c>
      <c r="D14" s="61">
        <f>(D12*(1+D5/12)^(0*12)-D13/12*((1+D5/12)^(0*12)-1)/(D5/12)-0)*(1+D5/12)^((D10-0)*12)-D13/12*((1+D5/12)^((D10-0)*12)-1)/(D5/12)</f>
        <v>165114.98474506961</v>
      </c>
    </row>
    <row r="16" spans="1:5">
      <c r="A16" s="6" t="s">
        <v>309</v>
      </c>
      <c r="D16" s="29">
        <v>0.08</v>
      </c>
    </row>
    <row r="18" spans="2:4">
      <c r="B18" s="14" t="s">
        <v>311</v>
      </c>
      <c r="C18" s="14"/>
      <c r="D18" s="318">
        <f>(D7/D3*(1-(1+D16)^(-D10))/((1+D16)^(1/12)-1)+D14*(1+D16)^(-D10)/D3)*100</f>
        <v>93.420919610971637</v>
      </c>
    </row>
    <row r="20" spans="2:4">
      <c r="B20" s="6" t="s">
        <v>310</v>
      </c>
      <c r="D20" s="66">
        <f>(D13/12*(12+11*D16/2)*((1-(1+D16)^(-D10))/D16)+D14*(1+D16)^(-D10))/D12*100</f>
        <v>93.439226743927975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9" sqref="B9"/>
    </sheetView>
  </sheetViews>
  <sheetFormatPr baseColWidth="10" defaultRowHeight="12.75"/>
  <sheetData>
    <row r="1" spans="1:5">
      <c r="A1" s="6"/>
      <c r="B1" s="6"/>
      <c r="C1" s="6"/>
      <c r="D1" s="6"/>
      <c r="E1" s="6"/>
    </row>
    <row r="2" spans="1:5">
      <c r="A2" s="6"/>
      <c r="B2" s="14" t="s">
        <v>383</v>
      </c>
      <c r="C2" s="6"/>
      <c r="D2" s="6"/>
      <c r="E2" s="6"/>
    </row>
    <row r="3" spans="1:5">
      <c r="A3" s="6"/>
      <c r="B3" s="6" t="s">
        <v>386</v>
      </c>
      <c r="C3" s="6"/>
      <c r="D3" s="6"/>
      <c r="E3" s="6"/>
    </row>
    <row r="4" spans="1:5">
      <c r="A4" s="6"/>
      <c r="B4" s="6" t="s">
        <v>380</v>
      </c>
      <c r="C4" s="6"/>
      <c r="D4" s="6"/>
      <c r="E4" s="6"/>
    </row>
    <row r="5" spans="1:5">
      <c r="A5" s="6"/>
      <c r="B5" s="6" t="s">
        <v>272</v>
      </c>
      <c r="C5" s="6"/>
      <c r="D5" s="6"/>
      <c r="E5" s="6"/>
    </row>
    <row r="6" spans="1:5">
      <c r="A6" s="6"/>
      <c r="B6" s="6" t="s">
        <v>381</v>
      </c>
      <c r="C6" s="6"/>
      <c r="D6" s="6"/>
      <c r="E6" s="6"/>
    </row>
    <row r="7" spans="1:5">
      <c r="A7" s="6"/>
      <c r="B7" s="6" t="s">
        <v>387</v>
      </c>
      <c r="C7" s="6"/>
      <c r="D7" s="6"/>
      <c r="E7" s="6"/>
    </row>
    <row r="8" spans="1:5">
      <c r="A8" s="6"/>
      <c r="B8" s="6"/>
      <c r="C8" s="6"/>
      <c r="D8" s="6"/>
      <c r="E8" s="6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I23" sqref="I23"/>
    </sheetView>
  </sheetViews>
  <sheetFormatPr baseColWidth="10" defaultRowHeight="12.75"/>
  <cols>
    <col min="1" max="1" width="24.5703125" customWidth="1"/>
    <col min="2" max="2" width="13.85546875" customWidth="1"/>
    <col min="3" max="3" width="10.7109375" customWidth="1"/>
    <col min="4" max="4" width="10.42578125" customWidth="1"/>
    <col min="5" max="5" width="10.85546875" customWidth="1"/>
    <col min="6" max="6" width="9.42578125" style="28" customWidth="1"/>
  </cols>
  <sheetData>
    <row r="1" spans="1:7">
      <c r="A1" s="14" t="s">
        <v>62</v>
      </c>
      <c r="B1" s="6"/>
      <c r="C1" s="6"/>
      <c r="D1" s="6"/>
      <c r="E1" s="6"/>
      <c r="F1" s="6"/>
      <c r="G1" s="6"/>
    </row>
    <row r="2" spans="1:7">
      <c r="A2" s="5" t="s">
        <v>63</v>
      </c>
      <c r="B2" s="120">
        <v>10000</v>
      </c>
      <c r="C2" s="6"/>
      <c r="D2" s="6"/>
      <c r="E2" s="6"/>
      <c r="F2" s="6"/>
      <c r="G2" s="6"/>
    </row>
    <row r="3" spans="1:7">
      <c r="A3" s="5" t="s">
        <v>64</v>
      </c>
      <c r="B3" s="119">
        <v>0.05</v>
      </c>
      <c r="C3" s="6"/>
      <c r="D3" s="6"/>
      <c r="E3" s="6"/>
      <c r="F3" s="6"/>
      <c r="G3" s="6"/>
    </row>
    <row r="4" spans="1:7">
      <c r="A4" s="5" t="s">
        <v>65</v>
      </c>
      <c r="B4" s="172">
        <v>100.5</v>
      </c>
      <c r="C4" s="6"/>
      <c r="D4" s="6"/>
      <c r="E4" s="6"/>
      <c r="F4" s="6"/>
      <c r="G4" s="6"/>
    </row>
    <row r="5" spans="1:7">
      <c r="A5" s="5" t="s">
        <v>66</v>
      </c>
      <c r="B5" s="119">
        <v>0</v>
      </c>
      <c r="C5" s="6"/>
      <c r="D5" s="6"/>
      <c r="E5" s="6"/>
      <c r="F5" s="6"/>
      <c r="G5" s="6"/>
    </row>
    <row r="6" spans="1:7">
      <c r="A6" s="5" t="s">
        <v>67</v>
      </c>
      <c r="B6" s="121">
        <v>36192</v>
      </c>
      <c r="C6" s="6"/>
      <c r="D6" s="6"/>
      <c r="E6" s="6"/>
      <c r="F6" s="6"/>
      <c r="G6" s="6"/>
    </row>
    <row r="7" spans="1:7" ht="12.75" customHeight="1">
      <c r="A7" s="5" t="s">
        <v>68</v>
      </c>
      <c r="B7" s="123">
        <v>3</v>
      </c>
      <c r="C7" s="6" t="s">
        <v>69</v>
      </c>
      <c r="D7" s="6"/>
      <c r="E7" s="6"/>
      <c r="F7" s="6"/>
      <c r="G7" s="6"/>
    </row>
    <row r="8" spans="1:7" ht="11.25" customHeight="1">
      <c r="A8" s="6"/>
      <c r="B8" s="6"/>
      <c r="C8" s="6"/>
      <c r="D8" s="6"/>
      <c r="E8" s="6"/>
      <c r="F8" s="6"/>
      <c r="G8" s="6"/>
    </row>
    <row r="9" spans="1:7">
      <c r="A9" s="5" t="s">
        <v>40</v>
      </c>
      <c r="B9" s="43">
        <v>101</v>
      </c>
      <c r="C9" s="6"/>
      <c r="D9" s="6"/>
      <c r="E9" s="6"/>
      <c r="F9" s="6"/>
      <c r="G9" s="6"/>
    </row>
    <row r="10" spans="1:7">
      <c r="A10" s="5" t="s">
        <v>70</v>
      </c>
      <c r="B10" s="121">
        <v>36258</v>
      </c>
      <c r="C10" s="6" t="s">
        <v>71</v>
      </c>
      <c r="D10" s="6"/>
      <c r="E10" s="6"/>
      <c r="F10" s="6"/>
      <c r="G10" s="6"/>
    </row>
    <row r="11" spans="1:7">
      <c r="A11" s="6"/>
      <c r="B11" s="6"/>
      <c r="C11" s="6"/>
      <c r="D11" s="6"/>
      <c r="E11" s="6"/>
      <c r="F11" s="6"/>
      <c r="G11" s="6"/>
    </row>
    <row r="12" spans="1:7">
      <c r="A12" s="14" t="s">
        <v>41</v>
      </c>
      <c r="B12" s="134"/>
      <c r="C12" s="6"/>
      <c r="D12" s="6"/>
      <c r="E12" s="6"/>
      <c r="F12" s="6"/>
      <c r="G12" s="6"/>
    </row>
    <row r="13" spans="1:7">
      <c r="A13" s="15" t="s">
        <v>72</v>
      </c>
      <c r="B13" s="135">
        <f>B10-B6</f>
        <v>66</v>
      </c>
      <c r="C13" s="220" t="s">
        <v>73</v>
      </c>
      <c r="D13" s="58"/>
      <c r="E13" s="132" t="s">
        <v>25</v>
      </c>
      <c r="F13" s="133" t="s">
        <v>25</v>
      </c>
      <c r="G13" s="6"/>
    </row>
    <row r="14" spans="1:7">
      <c r="A14" s="18" t="s">
        <v>74</v>
      </c>
      <c r="B14" s="240">
        <f>DATE(YEAR(B6)+1,MONTH(B6),DAY(B6))-DATE(YEAR(B6),MONTH(B6),DAY(B6))</f>
        <v>365</v>
      </c>
      <c r="C14" s="237" t="s">
        <v>75</v>
      </c>
      <c r="D14" s="238" t="s">
        <v>76</v>
      </c>
      <c r="E14" s="62" t="s">
        <v>77</v>
      </c>
      <c r="F14" s="126" t="s">
        <v>78</v>
      </c>
      <c r="G14" s="6"/>
    </row>
    <row r="15" spans="1:7">
      <c r="A15" s="16" t="s">
        <v>79</v>
      </c>
      <c r="B15" s="242">
        <f>B2*B9/100</f>
        <v>10100</v>
      </c>
      <c r="C15" s="125">
        <f>B6</f>
        <v>36192</v>
      </c>
      <c r="D15" s="124">
        <f>B10</f>
        <v>36258</v>
      </c>
      <c r="E15" s="173">
        <f>(B17/B21)^(B14/B13)-1</f>
        <v>7.9750395070878444E-2</v>
      </c>
      <c r="F15" s="174">
        <f>(B17/B21-1)*B14/B13</f>
        <v>7.7264661540781224E-2</v>
      </c>
      <c r="G15" s="6"/>
    </row>
    <row r="16" spans="1:7">
      <c r="A16" s="18" t="s">
        <v>80</v>
      </c>
      <c r="B16" s="56">
        <f>B13/B14*$B$2*$B$3</f>
        <v>90.410958904109592</v>
      </c>
      <c r="C16" s="127">
        <f>B10</f>
        <v>36258</v>
      </c>
      <c r="D16" s="130">
        <f>DATE(YEAR(B6)+B7,MONTH(B6),DAY(B6))</f>
        <v>37288</v>
      </c>
      <c r="E16" s="175">
        <f>C38</f>
        <v>4.6072436768475424E-2</v>
      </c>
      <c r="F16" s="176">
        <f>E38</f>
        <v>4.6014477816683129E-2</v>
      </c>
      <c r="G16" s="6"/>
    </row>
    <row r="17" spans="1:7">
      <c r="A17" s="54" t="s">
        <v>81</v>
      </c>
      <c r="B17" s="241">
        <f>ROUND(B15+B16,2)</f>
        <v>10190.41</v>
      </c>
      <c r="C17" s="8"/>
      <c r="D17" s="8"/>
      <c r="E17" s="6"/>
      <c r="F17" s="6"/>
      <c r="G17" s="6"/>
    </row>
    <row r="18" spans="1:7">
      <c r="A18" s="128" t="s">
        <v>82</v>
      </c>
      <c r="B18" s="136"/>
      <c r="C18" s="9"/>
      <c r="D18" s="9"/>
      <c r="E18" s="6"/>
      <c r="F18" s="6"/>
      <c r="G18" s="6"/>
    </row>
    <row r="19" spans="1:7">
      <c r="A19" s="122">
        <f>B10</f>
        <v>36258</v>
      </c>
      <c r="B19" s="137"/>
      <c r="C19" s="9"/>
      <c r="D19" s="9"/>
      <c r="E19" s="6"/>
      <c r="F19" s="6"/>
      <c r="G19" s="6"/>
    </row>
    <row r="20" spans="1:7">
      <c r="A20" s="6"/>
      <c r="B20" s="134"/>
      <c r="C20" s="6"/>
      <c r="D20" s="6"/>
      <c r="E20" s="6"/>
      <c r="F20" s="6"/>
      <c r="G20" s="6"/>
    </row>
    <row r="21" spans="1:7">
      <c r="A21" s="54" t="s">
        <v>83</v>
      </c>
      <c r="B21" s="242">
        <f>B2*B4/100</f>
        <v>10050</v>
      </c>
      <c r="C21" s="6"/>
      <c r="D21" s="6"/>
      <c r="E21" s="6"/>
      <c r="F21" s="6"/>
      <c r="G21" s="6"/>
    </row>
    <row r="22" spans="1:7">
      <c r="A22" s="122">
        <f>DATE(YEAR(B6),MONTH(B6),DAY(B6))</f>
        <v>36192</v>
      </c>
      <c r="B22" s="138"/>
      <c r="C22" s="6"/>
      <c r="D22" s="6"/>
      <c r="E22" s="6"/>
      <c r="F22" s="6"/>
      <c r="G22" s="6"/>
    </row>
    <row r="25" spans="1:7">
      <c r="D25" t="s">
        <v>84</v>
      </c>
      <c r="E25" t="s">
        <v>85</v>
      </c>
    </row>
    <row r="26" spans="1:7">
      <c r="A26" t="s">
        <v>86</v>
      </c>
      <c r="C26" s="101">
        <v>0.05</v>
      </c>
      <c r="D26">
        <f t="shared" ref="D26:D38" si="0">$B$17*(1+C26)^($B$7-1+($B$14-$B$13)/$B$14)-$B$2*(1+$B$5)-$B$3*$B$2*((1+C26)^$B$7-1)/C26</f>
        <v>116.80695960711341</v>
      </c>
      <c r="E26" s="101">
        <v>0.05</v>
      </c>
      <c r="F26" s="28">
        <f t="shared" ref="F26:F35" si="1">$B$17*(1+E26)^($B$7-1)*(1+E26*($B$14-$B$13)/$B$14)-$B$2*(1+$B$5)-$B$3*$B$2*((1+E26)^$B$7-1)/E26</f>
        <v>118.84732369520566</v>
      </c>
    </row>
    <row r="27" spans="1:7">
      <c r="C27" s="4">
        <v>0.04</v>
      </c>
      <c r="D27">
        <f t="shared" si="0"/>
        <v>-178.98101038837558</v>
      </c>
      <c r="E27" s="4">
        <v>0.04</v>
      </c>
      <c r="F27" s="28">
        <f t="shared" si="1"/>
        <v>-177.69503283901395</v>
      </c>
    </row>
    <row r="28" spans="1:7">
      <c r="C28" s="129">
        <f t="shared" ref="C28:C38" si="2">IF(ABS(D26-D27)&lt;0.0000001,C27,C27+(C26-C27)*(D27-$F$6)/(D27-D26))</f>
        <v>4.6050990187028407E-2</v>
      </c>
      <c r="D28">
        <f t="shared" si="0"/>
        <v>-0.63557174064612809</v>
      </c>
      <c r="E28" s="129">
        <f t="shared" ref="E28:E38" si="3">IF(ABS(F26-F27)&lt;0.0000001,E27,E27+(E26-E27)*(F27-$F$6)/(F27-F26))</f>
        <v>4.5992231090215566E-2</v>
      </c>
      <c r="F28" s="28">
        <f t="shared" si="1"/>
        <v>-0.66093383663019267</v>
      </c>
    </row>
    <row r="29" spans="1:7">
      <c r="C29" s="129">
        <f t="shared" si="2"/>
        <v>4.607255417203953E-2</v>
      </c>
      <c r="D29">
        <f t="shared" si="0"/>
        <v>3.4793345876096282E-3</v>
      </c>
      <c r="E29" s="129">
        <f t="shared" si="3"/>
        <v>4.6014602307437272E-2</v>
      </c>
      <c r="F29" s="28">
        <f t="shared" si="1"/>
        <v>3.6986051893563854E-3</v>
      </c>
    </row>
    <row r="30" spans="1:7">
      <c r="C30" s="129">
        <f t="shared" si="2"/>
        <v>4.6072436766214232E-2</v>
      </c>
      <c r="D30">
        <f t="shared" si="0"/>
        <v>-6.7012024373980239E-8</v>
      </c>
      <c r="E30" s="129">
        <f t="shared" si="3"/>
        <v>4.6014477814115995E-2</v>
      </c>
      <c r="F30" s="28">
        <f t="shared" si="1"/>
        <v>-7.6269316195975989E-8</v>
      </c>
    </row>
    <row r="31" spans="1:7">
      <c r="C31" s="129">
        <f t="shared" si="2"/>
        <v>4.6072436768475424E-2</v>
      </c>
      <c r="D31">
        <f t="shared" si="0"/>
        <v>0</v>
      </c>
      <c r="E31" s="129">
        <f t="shared" si="3"/>
        <v>4.6014477816683129E-2</v>
      </c>
      <c r="F31" s="28">
        <f t="shared" si="1"/>
        <v>0</v>
      </c>
    </row>
    <row r="32" spans="1:7">
      <c r="C32" s="129">
        <f t="shared" si="2"/>
        <v>4.6072436768475424E-2</v>
      </c>
      <c r="D32">
        <f t="shared" si="0"/>
        <v>0</v>
      </c>
      <c r="E32" s="129">
        <f t="shared" si="3"/>
        <v>4.6014477816683129E-2</v>
      </c>
      <c r="F32" s="28">
        <f t="shared" si="1"/>
        <v>0</v>
      </c>
    </row>
    <row r="33" spans="3:6">
      <c r="C33" s="129">
        <f t="shared" si="2"/>
        <v>4.6072436768475424E-2</v>
      </c>
      <c r="D33">
        <f t="shared" si="0"/>
        <v>0</v>
      </c>
      <c r="E33" s="129">
        <f t="shared" si="3"/>
        <v>4.6014477816683129E-2</v>
      </c>
      <c r="F33" s="28">
        <f t="shared" si="1"/>
        <v>0</v>
      </c>
    </row>
    <row r="34" spans="3:6">
      <c r="C34" s="129">
        <f t="shared" si="2"/>
        <v>4.6072436768475424E-2</v>
      </c>
      <c r="D34">
        <f t="shared" si="0"/>
        <v>0</v>
      </c>
      <c r="E34" s="129">
        <f t="shared" si="3"/>
        <v>4.6014477816683129E-2</v>
      </c>
      <c r="F34" s="28">
        <f t="shared" si="1"/>
        <v>0</v>
      </c>
    </row>
    <row r="35" spans="3:6">
      <c r="C35" s="129">
        <f t="shared" si="2"/>
        <v>4.6072436768475424E-2</v>
      </c>
      <c r="D35">
        <f t="shared" si="0"/>
        <v>0</v>
      </c>
      <c r="E35" s="129">
        <f t="shared" si="3"/>
        <v>4.6014477816683129E-2</v>
      </c>
      <c r="F35" s="28">
        <f t="shared" si="1"/>
        <v>0</v>
      </c>
    </row>
    <row r="36" spans="3:6">
      <c r="C36" s="129">
        <f t="shared" si="2"/>
        <v>4.6072436768475424E-2</v>
      </c>
      <c r="D36">
        <f t="shared" si="0"/>
        <v>0</v>
      </c>
      <c r="E36" s="129">
        <f t="shared" si="3"/>
        <v>4.6014477816683129E-2</v>
      </c>
      <c r="F36" s="239">
        <f>IF(ABS(G34-G35)&lt;0.0000001,F35,F35+(F34-F35)*(G35-$F$6)/(G35-G34))</f>
        <v>0</v>
      </c>
    </row>
    <row r="37" spans="3:6">
      <c r="C37" s="129">
        <f t="shared" si="2"/>
        <v>4.6072436768475424E-2</v>
      </c>
      <c r="D37">
        <f t="shared" si="0"/>
        <v>0</v>
      </c>
      <c r="E37" s="129">
        <f t="shared" si="3"/>
        <v>4.6014477816683129E-2</v>
      </c>
      <c r="F37" s="239">
        <f>IF(ABS(G35-G36)&lt;0.0000001,F36,F36+(F35-F36)*(G36-$F$6)/(G36-G35))</f>
        <v>0</v>
      </c>
    </row>
    <row r="38" spans="3:6">
      <c r="C38" s="129">
        <f t="shared" si="2"/>
        <v>4.6072436768475424E-2</v>
      </c>
      <c r="D38">
        <f t="shared" si="0"/>
        <v>0</v>
      </c>
      <c r="E38" s="129">
        <f t="shared" si="3"/>
        <v>4.6014477816683129E-2</v>
      </c>
      <c r="F38" s="239">
        <f>IF(ABS(G36-G37)&lt;0.0000001,F37,F37+(F36-F37)*(G37-$F$6)/(G37-G36))</f>
        <v>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F10" sqref="F10"/>
    </sheetView>
  </sheetViews>
  <sheetFormatPr baseColWidth="10" defaultRowHeight="12.75"/>
  <cols>
    <col min="2" max="2" width="14.140625" bestFit="1" customWidth="1"/>
  </cols>
  <sheetData>
    <row r="1" spans="1:10">
      <c r="A1" t="s">
        <v>432</v>
      </c>
    </row>
    <row r="2" spans="1:10">
      <c r="A2" t="s">
        <v>433</v>
      </c>
      <c r="B2" s="336">
        <v>42606</v>
      </c>
    </row>
    <row r="3" spans="1:10">
      <c r="A3" t="s">
        <v>431</v>
      </c>
      <c r="B3" t="s">
        <v>434</v>
      </c>
      <c r="C3" t="s">
        <v>435</v>
      </c>
      <c r="D3" t="s">
        <v>24</v>
      </c>
      <c r="E3" t="s">
        <v>436</v>
      </c>
      <c r="F3" t="s">
        <v>25</v>
      </c>
      <c r="G3" t="s">
        <v>437</v>
      </c>
      <c r="H3" t="s">
        <v>25</v>
      </c>
      <c r="J3" t="s">
        <v>312</v>
      </c>
    </row>
    <row r="4" spans="1:10">
      <c r="A4">
        <v>110234</v>
      </c>
      <c r="B4" s="233">
        <v>2.5000000000000001E-2</v>
      </c>
      <c r="C4" s="336">
        <v>53554</v>
      </c>
      <c r="D4" s="340">
        <f>YEARFRAC($B$2,C4,1)</f>
        <v>29.973328623156409</v>
      </c>
      <c r="E4">
        <v>158.54400000000001</v>
      </c>
      <c r="F4" s="337">
        <f t="shared" ref="F4:F10" si="0">YIELD(DATE(YEAR($B$2),MONTH($B$2),DAY($B$2)),DATE(YEAR(C4),MONTH(C4),DAY(C4)),B4,E4,100,1,1)</f>
        <v>4.1795314430916452E-3</v>
      </c>
      <c r="G4" s="338">
        <v>158.34399999999999</v>
      </c>
      <c r="H4" s="337">
        <f t="shared" ref="H4:H6" si="1">YIELD(DATE(YEAR($B$2),MONTH($B$2),DAY($B$2)),DATE(YEAR(C4),MONTH(C4),DAY(C4)),B4,G4,100,1,1)</f>
        <v>4.2336756710999249E-3</v>
      </c>
    </row>
    <row r="5" spans="1:10">
      <c r="A5">
        <v>113548</v>
      </c>
      <c r="B5" s="233">
        <v>2.5000000000000001E-2</v>
      </c>
      <c r="C5" s="336">
        <v>52782</v>
      </c>
      <c r="D5" s="340">
        <f t="shared" ref="D5:D10" si="2">YEARFRAC($B$2,C5,1)</f>
        <v>27.858397054658738</v>
      </c>
      <c r="E5">
        <v>155.852</v>
      </c>
      <c r="F5" s="337">
        <f t="shared" si="0"/>
        <v>3.8266800655439837E-3</v>
      </c>
      <c r="G5">
        <f>E5*0.998</f>
        <v>155.54029600000001</v>
      </c>
      <c r="H5" s="337">
        <f t="shared" si="1"/>
        <v>3.9177393035691177E-3</v>
      </c>
    </row>
    <row r="6" spans="1:10">
      <c r="A6">
        <v>113543</v>
      </c>
      <c r="B6" s="233">
        <v>3.5000000000000003E-2</v>
      </c>
      <c r="C6" s="336">
        <v>52051</v>
      </c>
      <c r="D6" s="340">
        <f t="shared" si="2"/>
        <v>25.858345163252892</v>
      </c>
      <c r="E6">
        <v>171.32300000000001</v>
      </c>
      <c r="F6" s="337">
        <f t="shared" si="0"/>
        <v>5.3816748639293338E-3</v>
      </c>
      <c r="G6">
        <f>E6*0.998</f>
        <v>170.98035400000001</v>
      </c>
      <c r="H6" s="337">
        <f t="shared" si="1"/>
        <v>5.4843926529164174E-3</v>
      </c>
    </row>
    <row r="7" spans="1:10">
      <c r="A7">
        <v>113536</v>
      </c>
      <c r="B7" s="233">
        <v>4.7500000000000001E-2</v>
      </c>
      <c r="C7" s="336">
        <v>51321</v>
      </c>
      <c r="D7" s="340">
        <f t="shared" si="2"/>
        <v>23.858409986859396</v>
      </c>
      <c r="E7">
        <v>201.78200000000001</v>
      </c>
      <c r="F7" s="337">
        <f t="shared" si="0"/>
        <v>3.1511854701734396E-3</v>
      </c>
      <c r="G7">
        <v>201.989</v>
      </c>
      <c r="H7" s="337">
        <f>YIELD(DATE(YEAR($B$2),MONTH($B$2),DAY($B$2)),DATE(YEAR(C7),MONTH(C7),DAY(C7)),B7,G7,100,1,1)</f>
        <v>3.0927717160766557E-3</v>
      </c>
    </row>
    <row r="8" spans="1:10">
      <c r="B8" s="233">
        <v>4.7500000000000001E-2</v>
      </c>
      <c r="C8" s="336">
        <v>51321</v>
      </c>
      <c r="D8" s="340">
        <f t="shared" si="2"/>
        <v>23.858409986859396</v>
      </c>
      <c r="E8">
        <v>202.4</v>
      </c>
      <c r="F8" s="337">
        <f t="shared" si="0"/>
        <v>2.9770116172728391E-3</v>
      </c>
      <c r="G8">
        <v>202.74600000000001</v>
      </c>
      <c r="H8" s="337">
        <f>YIELD(DATE(YEAR($B$2),MONTH($B$2),DAY($B$2)),DATE(YEAR(C8),MONTH(C8),DAY(C8)),B8,G8,100,1,1)</f>
        <v>2.8797859444611496E-3</v>
      </c>
    </row>
    <row r="9" spans="1:10">
      <c r="A9" t="s">
        <v>438</v>
      </c>
      <c r="B9" s="233">
        <v>6.1249999999999999E-2</v>
      </c>
      <c r="C9" s="336">
        <v>50958</v>
      </c>
      <c r="D9" s="340">
        <f t="shared" si="2"/>
        <v>22.866529774127311</v>
      </c>
      <c r="E9">
        <v>178.5</v>
      </c>
      <c r="F9" s="337">
        <f t="shared" si="0"/>
        <v>1.8729581394484083E-2</v>
      </c>
      <c r="G9">
        <v>203.74600000000001</v>
      </c>
      <c r="H9" s="337">
        <f>YIELD(DATE(YEAR($B$2),MONTH($B$2),DAY($B$2)),DATE(YEAR(C9),MONTH(C9),DAY(C9)),B9,G9,100,1,1)</f>
        <v>1.0171805373181846E-2</v>
      </c>
    </row>
    <row r="10" spans="1:10">
      <c r="A10">
        <v>113508</v>
      </c>
      <c r="B10" s="233">
        <v>4.7500000000000001E-2</v>
      </c>
      <c r="C10" s="336">
        <v>46938</v>
      </c>
      <c r="D10" s="340">
        <f t="shared" si="2"/>
        <v>11.858496525584334</v>
      </c>
      <c r="E10">
        <v>157.721</v>
      </c>
      <c r="F10" s="339">
        <f t="shared" si="0"/>
        <v>-8.8941324335299133E-4</v>
      </c>
      <c r="G10">
        <v>157.898</v>
      </c>
      <c r="H10" s="339">
        <f>YIELD(DATE(YEAR($B$2),MONTH($B$2),DAY($B$2)),DATE(YEAR(C10),MONTH(C10),DAY(C10)),B10,G10,100,1,1)</f>
        <v>-1.0024206356147188E-3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0"/>
  <sheetViews>
    <sheetView workbookViewId="0">
      <selection activeCell="B5" sqref="B5"/>
    </sheetView>
  </sheetViews>
  <sheetFormatPr baseColWidth="10" defaultRowHeight="12.75"/>
  <cols>
    <col min="1" max="1" width="17.7109375" customWidth="1"/>
  </cols>
  <sheetData>
    <row r="1" spans="1:3">
      <c r="A1" s="6" t="s">
        <v>27</v>
      </c>
      <c r="B1" s="10">
        <v>200000</v>
      </c>
      <c r="C1" s="6"/>
    </row>
    <row r="2" spans="1:3">
      <c r="A2" s="6" t="s">
        <v>28</v>
      </c>
      <c r="B2" s="32">
        <v>0.05</v>
      </c>
      <c r="C2" s="6"/>
    </row>
    <row r="3" spans="1:3">
      <c r="A3" s="6" t="s">
        <v>29</v>
      </c>
      <c r="B3" s="32">
        <v>0.09</v>
      </c>
      <c r="C3" s="6"/>
    </row>
    <row r="4" spans="1:3">
      <c r="A4" s="6" t="s">
        <v>30</v>
      </c>
      <c r="B4" s="28">
        <v>10</v>
      </c>
      <c r="C4" s="6" t="s">
        <v>31</v>
      </c>
    </row>
    <row r="5" spans="1:3">
      <c r="A5" s="6" t="s">
        <v>32</v>
      </c>
      <c r="B5" s="29">
        <v>0</v>
      </c>
      <c r="C5" s="6"/>
    </row>
    <row r="6" spans="1:3">
      <c r="A6" s="6"/>
      <c r="B6" s="6"/>
      <c r="C6" s="6"/>
    </row>
    <row r="7" spans="1:3">
      <c r="A7" s="30" t="s">
        <v>2</v>
      </c>
      <c r="B7" s="31" t="s">
        <v>33</v>
      </c>
      <c r="C7" s="6"/>
    </row>
    <row r="8" spans="1:3">
      <c r="A8" s="6">
        <v>1</v>
      </c>
      <c r="B8" s="8">
        <f>IF(A8&lt;$B$4,$B$1*$B$3,IF(A8=$B$4,$B$1*(1+$B$3+$B$5),""))</f>
        <v>18000</v>
      </c>
      <c r="C8" s="6"/>
    </row>
    <row r="9" spans="1:3">
      <c r="A9" s="6">
        <f>IF(ROW()-8&lt;$B$4,A8+1,"")</f>
        <v>2</v>
      </c>
      <c r="B9" s="8">
        <f t="shared" ref="B9:B24" si="0">IF(A9&lt;$B$4,$B$1*$B$3,IF(A9=$B$4,$B$1*(1+$B$3+$B$5),""))</f>
        <v>18000</v>
      </c>
      <c r="C9" s="6"/>
    </row>
    <row r="10" spans="1:3">
      <c r="A10" s="6">
        <f t="shared" ref="A10:A25" si="1">IF(ROW()-8&lt;$B$4,A9+1,"")</f>
        <v>3</v>
      </c>
      <c r="B10" s="8">
        <f t="shared" si="0"/>
        <v>18000</v>
      </c>
      <c r="C10" s="6"/>
    </row>
    <row r="11" spans="1:3">
      <c r="A11" s="6">
        <f t="shared" si="1"/>
        <v>4</v>
      </c>
      <c r="B11" s="8">
        <f t="shared" si="0"/>
        <v>18000</v>
      </c>
      <c r="C11" s="6"/>
    </row>
    <row r="12" spans="1:3">
      <c r="A12" s="6">
        <f t="shared" si="1"/>
        <v>5</v>
      </c>
      <c r="B12" s="8">
        <f t="shared" si="0"/>
        <v>18000</v>
      </c>
      <c r="C12" s="6"/>
    </row>
    <row r="13" spans="1:3">
      <c r="A13" s="6">
        <f t="shared" si="1"/>
        <v>6</v>
      </c>
      <c r="B13" s="8">
        <f t="shared" si="0"/>
        <v>18000</v>
      </c>
      <c r="C13" s="6"/>
    </row>
    <row r="14" spans="1:3">
      <c r="A14" s="6">
        <f t="shared" si="1"/>
        <v>7</v>
      </c>
      <c r="B14" s="8">
        <f t="shared" si="0"/>
        <v>18000</v>
      </c>
      <c r="C14" s="6"/>
    </row>
    <row r="15" spans="1:3">
      <c r="A15" s="6">
        <f t="shared" si="1"/>
        <v>8</v>
      </c>
      <c r="B15" s="8">
        <f t="shared" si="0"/>
        <v>18000</v>
      </c>
      <c r="C15" s="6"/>
    </row>
    <row r="16" spans="1:3">
      <c r="A16" s="6">
        <f t="shared" si="1"/>
        <v>9</v>
      </c>
      <c r="B16" s="8">
        <f t="shared" si="0"/>
        <v>18000</v>
      </c>
      <c r="C16" s="6"/>
    </row>
    <row r="17" spans="1:3">
      <c r="A17" s="6">
        <f t="shared" si="1"/>
        <v>10</v>
      </c>
      <c r="B17" s="8">
        <f t="shared" si="0"/>
        <v>218000.00000000003</v>
      </c>
      <c r="C17" s="6"/>
    </row>
    <row r="18" spans="1:3">
      <c r="A18" s="6" t="str">
        <f t="shared" si="1"/>
        <v/>
      </c>
      <c r="B18" s="8" t="str">
        <f t="shared" si="0"/>
        <v/>
      </c>
      <c r="C18" s="6"/>
    </row>
    <row r="19" spans="1:3">
      <c r="A19" s="6" t="str">
        <f t="shared" si="1"/>
        <v/>
      </c>
      <c r="B19" s="8" t="str">
        <f t="shared" si="0"/>
        <v/>
      </c>
      <c r="C19" s="6"/>
    </row>
    <row r="20" spans="1:3">
      <c r="A20" s="6" t="str">
        <f t="shared" si="1"/>
        <v/>
      </c>
      <c r="B20" s="8" t="str">
        <f t="shared" si="0"/>
        <v/>
      </c>
      <c r="C20" s="6"/>
    </row>
    <row r="21" spans="1:3">
      <c r="A21" s="6" t="str">
        <f t="shared" si="1"/>
        <v/>
      </c>
      <c r="B21" s="8" t="str">
        <f t="shared" si="0"/>
        <v/>
      </c>
      <c r="C21" s="6"/>
    </row>
    <row r="22" spans="1:3">
      <c r="A22" s="6" t="str">
        <f t="shared" si="1"/>
        <v/>
      </c>
      <c r="B22" s="8" t="str">
        <f t="shared" si="0"/>
        <v/>
      </c>
      <c r="C22" s="6"/>
    </row>
    <row r="23" spans="1:3">
      <c r="A23" s="6" t="str">
        <f t="shared" si="1"/>
        <v/>
      </c>
      <c r="B23" s="8" t="str">
        <f t="shared" si="0"/>
        <v/>
      </c>
      <c r="C23" s="6"/>
    </row>
    <row r="24" spans="1:3">
      <c r="A24" s="6" t="str">
        <f t="shared" si="1"/>
        <v/>
      </c>
      <c r="B24" s="8" t="str">
        <f t="shared" si="0"/>
        <v/>
      </c>
      <c r="C24" s="6"/>
    </row>
    <row r="25" spans="1:3">
      <c r="A25" s="6" t="str">
        <f t="shared" si="1"/>
        <v/>
      </c>
      <c r="B25" s="8" t="str">
        <f t="shared" ref="B25:B40" si="2">IF(A25&lt;$B$4,$B$1*$B$3,IF(A25=$B$4,$B$1*(1+$B$3+$B$5),""))</f>
        <v/>
      </c>
      <c r="C25" s="6"/>
    </row>
    <row r="26" spans="1:3">
      <c r="A26" s="6" t="str">
        <f t="shared" ref="A26:A41" si="3">IF(ROW()-8&lt;$B$4,A25+1,"")</f>
        <v/>
      </c>
      <c r="B26" s="8" t="str">
        <f t="shared" si="2"/>
        <v/>
      </c>
      <c r="C26" s="6"/>
    </row>
    <row r="27" spans="1:3">
      <c r="A27" s="6" t="str">
        <f t="shared" si="3"/>
        <v/>
      </c>
      <c r="B27" s="8" t="str">
        <f t="shared" si="2"/>
        <v/>
      </c>
      <c r="C27" s="6"/>
    </row>
    <row r="28" spans="1:3">
      <c r="A28" s="6" t="str">
        <f t="shared" si="3"/>
        <v/>
      </c>
      <c r="B28" s="8" t="str">
        <f t="shared" si="2"/>
        <v/>
      </c>
      <c r="C28" s="6"/>
    </row>
    <row r="29" spans="1:3">
      <c r="A29" s="6" t="str">
        <f t="shared" si="3"/>
        <v/>
      </c>
      <c r="B29" s="8" t="str">
        <f t="shared" si="2"/>
        <v/>
      </c>
      <c r="C29" s="6"/>
    </row>
    <row r="30" spans="1:3">
      <c r="A30" s="6" t="str">
        <f t="shared" si="3"/>
        <v/>
      </c>
      <c r="B30" s="8" t="str">
        <f t="shared" si="2"/>
        <v/>
      </c>
      <c r="C30" s="6"/>
    </row>
    <row r="31" spans="1:3">
      <c r="A31" s="6" t="str">
        <f t="shared" si="3"/>
        <v/>
      </c>
      <c r="B31" s="8" t="str">
        <f t="shared" si="2"/>
        <v/>
      </c>
      <c r="C31" s="6"/>
    </row>
    <row r="32" spans="1:3">
      <c r="A32" s="6" t="str">
        <f t="shared" si="3"/>
        <v/>
      </c>
      <c r="B32" s="8" t="str">
        <f t="shared" si="2"/>
        <v/>
      </c>
      <c r="C32" s="6"/>
    </row>
    <row r="33" spans="1:3">
      <c r="A33" s="6" t="str">
        <f t="shared" si="3"/>
        <v/>
      </c>
      <c r="B33" s="8" t="str">
        <f t="shared" si="2"/>
        <v/>
      </c>
      <c r="C33" s="6"/>
    </row>
    <row r="34" spans="1:3">
      <c r="A34" s="6" t="str">
        <f t="shared" si="3"/>
        <v/>
      </c>
      <c r="B34" s="8" t="str">
        <f t="shared" si="2"/>
        <v/>
      </c>
      <c r="C34" s="6"/>
    </row>
    <row r="35" spans="1:3">
      <c r="A35" s="6" t="str">
        <f t="shared" si="3"/>
        <v/>
      </c>
      <c r="B35" s="8" t="str">
        <f t="shared" si="2"/>
        <v/>
      </c>
      <c r="C35" s="6"/>
    </row>
    <row r="36" spans="1:3">
      <c r="A36" s="6" t="str">
        <f t="shared" si="3"/>
        <v/>
      </c>
      <c r="B36" s="8" t="str">
        <f t="shared" si="2"/>
        <v/>
      </c>
      <c r="C36" s="6"/>
    </row>
    <row r="37" spans="1:3">
      <c r="A37" s="6" t="str">
        <f t="shared" si="3"/>
        <v/>
      </c>
      <c r="B37" s="8" t="str">
        <f t="shared" si="2"/>
        <v/>
      </c>
      <c r="C37" s="6"/>
    </row>
    <row r="38" spans="1:3">
      <c r="A38" s="6" t="str">
        <f t="shared" si="3"/>
        <v/>
      </c>
      <c r="B38" s="8" t="str">
        <f t="shared" si="2"/>
        <v/>
      </c>
      <c r="C38" s="6"/>
    </row>
    <row r="39" spans="1:3">
      <c r="A39" s="6" t="str">
        <f t="shared" si="3"/>
        <v/>
      </c>
      <c r="B39" s="8" t="str">
        <f t="shared" si="2"/>
        <v/>
      </c>
      <c r="C39" s="6"/>
    </row>
    <row r="40" spans="1:3">
      <c r="A40" s="6" t="str">
        <f t="shared" si="3"/>
        <v/>
      </c>
      <c r="B40" s="8" t="str">
        <f t="shared" si="2"/>
        <v/>
      </c>
      <c r="C40" s="6"/>
    </row>
    <row r="41" spans="1:3">
      <c r="A41" s="6" t="str">
        <f t="shared" si="3"/>
        <v/>
      </c>
      <c r="B41" s="8" t="str">
        <f t="shared" ref="B41:B56" si="4">IF(A41&lt;$B$4,$B$1*$B$3,IF(A41=$B$4,$B$1*(1+$B$3+$B$5),""))</f>
        <v/>
      </c>
      <c r="C41" s="6"/>
    </row>
    <row r="42" spans="1:3">
      <c r="A42" s="6" t="str">
        <f t="shared" ref="A42:A57" si="5">IF(ROW()-8&lt;$B$4,A41+1,"")</f>
        <v/>
      </c>
      <c r="B42" s="8" t="str">
        <f t="shared" si="4"/>
        <v/>
      </c>
      <c r="C42" s="6"/>
    </row>
    <row r="43" spans="1:3">
      <c r="A43" s="6" t="str">
        <f t="shared" si="5"/>
        <v/>
      </c>
      <c r="B43" s="8" t="str">
        <f t="shared" si="4"/>
        <v/>
      </c>
      <c r="C43" s="6"/>
    </row>
    <row r="44" spans="1:3">
      <c r="A44" s="6" t="str">
        <f t="shared" si="5"/>
        <v/>
      </c>
      <c r="B44" s="8" t="str">
        <f t="shared" si="4"/>
        <v/>
      </c>
      <c r="C44" s="6"/>
    </row>
    <row r="45" spans="1:3">
      <c r="A45" s="6" t="str">
        <f t="shared" si="5"/>
        <v/>
      </c>
      <c r="B45" s="8" t="str">
        <f t="shared" si="4"/>
        <v/>
      </c>
      <c r="C45" s="6"/>
    </row>
    <row r="46" spans="1:3">
      <c r="A46" s="6" t="str">
        <f t="shared" si="5"/>
        <v/>
      </c>
      <c r="B46" s="8" t="str">
        <f t="shared" si="4"/>
        <v/>
      </c>
      <c r="C46" s="6"/>
    </row>
    <row r="47" spans="1:3">
      <c r="A47" s="6" t="str">
        <f t="shared" si="5"/>
        <v/>
      </c>
      <c r="B47" s="8" t="str">
        <f t="shared" si="4"/>
        <v/>
      </c>
      <c r="C47" s="6"/>
    </row>
    <row r="48" spans="1:3">
      <c r="A48" s="6" t="str">
        <f t="shared" si="5"/>
        <v/>
      </c>
      <c r="B48" s="8" t="str">
        <f t="shared" si="4"/>
        <v/>
      </c>
      <c r="C48" s="6"/>
    </row>
    <row r="49" spans="1:3">
      <c r="A49" s="6" t="str">
        <f t="shared" si="5"/>
        <v/>
      </c>
      <c r="B49" s="8" t="str">
        <f t="shared" si="4"/>
        <v/>
      </c>
      <c r="C49" s="6"/>
    </row>
    <row r="50" spans="1:3">
      <c r="A50" s="6" t="str">
        <f t="shared" si="5"/>
        <v/>
      </c>
      <c r="B50" s="8" t="str">
        <f t="shared" si="4"/>
        <v/>
      </c>
      <c r="C50" s="6"/>
    </row>
    <row r="51" spans="1:3">
      <c r="A51" s="6" t="str">
        <f t="shared" si="5"/>
        <v/>
      </c>
      <c r="B51" s="8" t="str">
        <f t="shared" si="4"/>
        <v/>
      </c>
      <c r="C51" s="6"/>
    </row>
    <row r="52" spans="1:3">
      <c r="A52" s="6" t="str">
        <f t="shared" si="5"/>
        <v/>
      </c>
      <c r="B52" s="8" t="str">
        <f t="shared" si="4"/>
        <v/>
      </c>
      <c r="C52" s="6"/>
    </row>
    <row r="53" spans="1:3">
      <c r="A53" s="6" t="str">
        <f t="shared" si="5"/>
        <v/>
      </c>
      <c r="B53" s="8" t="str">
        <f t="shared" si="4"/>
        <v/>
      </c>
      <c r="C53" s="6"/>
    </row>
    <row r="54" spans="1:3">
      <c r="A54" s="6" t="str">
        <f t="shared" si="5"/>
        <v/>
      </c>
      <c r="B54" s="8" t="str">
        <f t="shared" si="4"/>
        <v/>
      </c>
      <c r="C54" s="6"/>
    </row>
    <row r="55" spans="1:3">
      <c r="A55" s="6" t="str">
        <f t="shared" si="5"/>
        <v/>
      </c>
      <c r="B55" s="8" t="str">
        <f t="shared" si="4"/>
        <v/>
      </c>
      <c r="C55" s="6"/>
    </row>
    <row r="56" spans="1:3">
      <c r="A56" s="6" t="str">
        <f t="shared" si="5"/>
        <v/>
      </c>
      <c r="B56" s="8" t="str">
        <f t="shared" si="4"/>
        <v/>
      </c>
      <c r="C56" s="6"/>
    </row>
    <row r="57" spans="1:3">
      <c r="A57" s="6" t="str">
        <f t="shared" si="5"/>
        <v/>
      </c>
      <c r="B57" s="8" t="str">
        <f t="shared" ref="B57:B63" si="6">IF(A57&lt;$B$4,$B$1*$B$3,IF(A57=$B$4,$B$1*(1+$B$3+$B$5),""))</f>
        <v/>
      </c>
      <c r="C57" s="6"/>
    </row>
    <row r="58" spans="1:3">
      <c r="A58" s="6" t="str">
        <f t="shared" ref="A58:A63" si="7">IF(ROW()-8&lt;$B$4,A57+1,"")</f>
        <v/>
      </c>
      <c r="B58" s="8" t="str">
        <f t="shared" si="6"/>
        <v/>
      </c>
      <c r="C58" s="6"/>
    </row>
    <row r="59" spans="1:3">
      <c r="A59" s="6" t="str">
        <f t="shared" si="7"/>
        <v/>
      </c>
      <c r="B59" s="8" t="str">
        <f t="shared" si="6"/>
        <v/>
      </c>
      <c r="C59" s="6"/>
    </row>
    <row r="60" spans="1:3">
      <c r="A60" s="6" t="str">
        <f t="shared" si="7"/>
        <v/>
      </c>
      <c r="B60" s="8" t="str">
        <f t="shared" si="6"/>
        <v/>
      </c>
      <c r="C60" s="6"/>
    </row>
    <row r="61" spans="1:3">
      <c r="A61" s="6" t="str">
        <f t="shared" si="7"/>
        <v/>
      </c>
      <c r="B61" s="8" t="str">
        <f t="shared" si="6"/>
        <v/>
      </c>
      <c r="C61" s="6"/>
    </row>
    <row r="62" spans="1:3">
      <c r="A62" s="6" t="str">
        <f t="shared" si="7"/>
        <v/>
      </c>
      <c r="B62" s="8" t="str">
        <f t="shared" si="6"/>
        <v/>
      </c>
      <c r="C62" s="6"/>
    </row>
    <row r="63" spans="1:3">
      <c r="A63" s="6" t="str">
        <f t="shared" si="7"/>
        <v/>
      </c>
      <c r="B63" s="8" t="str">
        <f t="shared" si="6"/>
        <v/>
      </c>
      <c r="C63" s="6"/>
    </row>
    <row r="64" spans="1:3">
      <c r="A64" t="str">
        <f t="shared" ref="A64:A127" si="8">IF(ROW()-7&lt;$B$4,A63+1,"")</f>
        <v/>
      </c>
    </row>
    <row r="65" spans="1:1">
      <c r="A65" t="str">
        <f t="shared" si="8"/>
        <v/>
      </c>
    </row>
    <row r="66" spans="1:1">
      <c r="A66" t="str">
        <f t="shared" si="8"/>
        <v/>
      </c>
    </row>
    <row r="67" spans="1:1">
      <c r="A67" t="str">
        <f t="shared" si="8"/>
        <v/>
      </c>
    </row>
    <row r="68" spans="1:1">
      <c r="A68" t="str">
        <f t="shared" si="8"/>
        <v/>
      </c>
    </row>
    <row r="69" spans="1:1">
      <c r="A69" t="str">
        <f t="shared" si="8"/>
        <v/>
      </c>
    </row>
    <row r="70" spans="1:1">
      <c r="A70" t="str">
        <f t="shared" si="8"/>
        <v/>
      </c>
    </row>
    <row r="71" spans="1:1">
      <c r="A71" t="str">
        <f t="shared" si="8"/>
        <v/>
      </c>
    </row>
    <row r="72" spans="1:1">
      <c r="A72" t="str">
        <f t="shared" si="8"/>
        <v/>
      </c>
    </row>
    <row r="73" spans="1:1">
      <c r="A73" t="str">
        <f t="shared" si="8"/>
        <v/>
      </c>
    </row>
    <row r="74" spans="1:1">
      <c r="A74" t="str">
        <f t="shared" si="8"/>
        <v/>
      </c>
    </row>
    <row r="75" spans="1:1">
      <c r="A75" t="str">
        <f t="shared" si="8"/>
        <v/>
      </c>
    </row>
    <row r="76" spans="1:1">
      <c r="A76" t="str">
        <f t="shared" si="8"/>
        <v/>
      </c>
    </row>
    <row r="77" spans="1:1">
      <c r="A77" t="str">
        <f t="shared" si="8"/>
        <v/>
      </c>
    </row>
    <row r="78" spans="1:1">
      <c r="A78" t="str">
        <f t="shared" si="8"/>
        <v/>
      </c>
    </row>
    <row r="79" spans="1:1">
      <c r="A79" t="str">
        <f t="shared" si="8"/>
        <v/>
      </c>
    </row>
    <row r="80" spans="1:1">
      <c r="A80" t="str">
        <f t="shared" si="8"/>
        <v/>
      </c>
    </row>
    <row r="81" spans="1:1">
      <c r="A81" t="str">
        <f t="shared" si="8"/>
        <v/>
      </c>
    </row>
    <row r="82" spans="1:1">
      <c r="A82" t="str">
        <f t="shared" si="8"/>
        <v/>
      </c>
    </row>
    <row r="83" spans="1:1">
      <c r="A83" t="str">
        <f t="shared" si="8"/>
        <v/>
      </c>
    </row>
    <row r="84" spans="1:1">
      <c r="A84" t="str">
        <f t="shared" si="8"/>
        <v/>
      </c>
    </row>
    <row r="85" spans="1:1">
      <c r="A85" t="str">
        <f t="shared" si="8"/>
        <v/>
      </c>
    </row>
    <row r="86" spans="1:1">
      <c r="A86" t="str">
        <f t="shared" si="8"/>
        <v/>
      </c>
    </row>
    <row r="87" spans="1:1">
      <c r="A87" t="str">
        <f t="shared" si="8"/>
        <v/>
      </c>
    </row>
    <row r="88" spans="1:1">
      <c r="A88" t="str">
        <f t="shared" si="8"/>
        <v/>
      </c>
    </row>
    <row r="89" spans="1:1">
      <c r="A89" t="str">
        <f t="shared" si="8"/>
        <v/>
      </c>
    </row>
    <row r="90" spans="1:1">
      <c r="A90" t="str">
        <f t="shared" si="8"/>
        <v/>
      </c>
    </row>
    <row r="91" spans="1:1">
      <c r="A91" t="str">
        <f t="shared" si="8"/>
        <v/>
      </c>
    </row>
    <row r="92" spans="1:1">
      <c r="A92" t="str">
        <f t="shared" si="8"/>
        <v/>
      </c>
    </row>
    <row r="93" spans="1:1">
      <c r="A93" t="str">
        <f t="shared" si="8"/>
        <v/>
      </c>
    </row>
    <row r="94" spans="1:1">
      <c r="A94" t="str">
        <f t="shared" si="8"/>
        <v/>
      </c>
    </row>
    <row r="95" spans="1:1">
      <c r="A95" t="str">
        <f t="shared" si="8"/>
        <v/>
      </c>
    </row>
    <row r="96" spans="1:1">
      <c r="A96" t="str">
        <f t="shared" si="8"/>
        <v/>
      </c>
    </row>
    <row r="97" spans="1:1">
      <c r="A97" t="str">
        <f t="shared" si="8"/>
        <v/>
      </c>
    </row>
    <row r="98" spans="1:1">
      <c r="A98" t="str">
        <f t="shared" si="8"/>
        <v/>
      </c>
    </row>
    <row r="99" spans="1:1">
      <c r="A99" t="str">
        <f t="shared" si="8"/>
        <v/>
      </c>
    </row>
    <row r="100" spans="1:1">
      <c r="A100" t="str">
        <f t="shared" si="8"/>
        <v/>
      </c>
    </row>
    <row r="101" spans="1:1">
      <c r="A101" t="str">
        <f t="shared" si="8"/>
        <v/>
      </c>
    </row>
    <row r="102" spans="1:1">
      <c r="A102" t="str">
        <f t="shared" si="8"/>
        <v/>
      </c>
    </row>
    <row r="103" spans="1:1">
      <c r="A103" t="str">
        <f t="shared" si="8"/>
        <v/>
      </c>
    </row>
    <row r="104" spans="1:1">
      <c r="A104" t="str">
        <f t="shared" si="8"/>
        <v/>
      </c>
    </row>
    <row r="105" spans="1:1">
      <c r="A105" t="str">
        <f t="shared" si="8"/>
        <v/>
      </c>
    </row>
    <row r="106" spans="1:1">
      <c r="A106" t="str">
        <f t="shared" si="8"/>
        <v/>
      </c>
    </row>
    <row r="107" spans="1:1">
      <c r="A107" t="str">
        <f t="shared" si="8"/>
        <v/>
      </c>
    </row>
    <row r="108" spans="1:1">
      <c r="A108" t="str">
        <f t="shared" si="8"/>
        <v/>
      </c>
    </row>
    <row r="109" spans="1:1">
      <c r="A109" t="str">
        <f t="shared" si="8"/>
        <v/>
      </c>
    </row>
    <row r="110" spans="1:1">
      <c r="A110" t="str">
        <f t="shared" si="8"/>
        <v/>
      </c>
    </row>
    <row r="111" spans="1:1">
      <c r="A111" t="str">
        <f t="shared" si="8"/>
        <v/>
      </c>
    </row>
    <row r="112" spans="1:1">
      <c r="A112" t="str">
        <f t="shared" si="8"/>
        <v/>
      </c>
    </row>
    <row r="113" spans="1:1">
      <c r="A113" t="str">
        <f t="shared" si="8"/>
        <v/>
      </c>
    </row>
    <row r="114" spans="1:1">
      <c r="A114" t="str">
        <f t="shared" si="8"/>
        <v/>
      </c>
    </row>
    <row r="115" spans="1:1">
      <c r="A115" t="str">
        <f t="shared" si="8"/>
        <v/>
      </c>
    </row>
    <row r="116" spans="1:1">
      <c r="A116" t="str">
        <f t="shared" si="8"/>
        <v/>
      </c>
    </row>
    <row r="117" spans="1:1">
      <c r="A117" t="str">
        <f t="shared" si="8"/>
        <v/>
      </c>
    </row>
    <row r="118" spans="1:1">
      <c r="A118" t="str">
        <f t="shared" si="8"/>
        <v/>
      </c>
    </row>
    <row r="119" spans="1:1">
      <c r="A119" t="str">
        <f t="shared" si="8"/>
        <v/>
      </c>
    </row>
    <row r="120" spans="1:1">
      <c r="A120" t="str">
        <f t="shared" si="8"/>
        <v/>
      </c>
    </row>
    <row r="121" spans="1:1">
      <c r="A121" t="str">
        <f t="shared" si="8"/>
        <v/>
      </c>
    </row>
    <row r="122" spans="1:1">
      <c r="A122" t="str">
        <f t="shared" si="8"/>
        <v/>
      </c>
    </row>
    <row r="123" spans="1:1">
      <c r="A123" t="str">
        <f t="shared" si="8"/>
        <v/>
      </c>
    </row>
    <row r="124" spans="1:1">
      <c r="A124" t="str">
        <f t="shared" si="8"/>
        <v/>
      </c>
    </row>
    <row r="125" spans="1:1">
      <c r="A125" t="str">
        <f t="shared" si="8"/>
        <v/>
      </c>
    </row>
    <row r="126" spans="1:1">
      <c r="A126" t="str">
        <f t="shared" si="8"/>
        <v/>
      </c>
    </row>
    <row r="127" spans="1:1">
      <c r="A127" t="str">
        <f t="shared" si="8"/>
        <v/>
      </c>
    </row>
    <row r="128" spans="1:1">
      <c r="A128" t="str">
        <f t="shared" ref="A128:A191" si="9">IF(ROW()-7&lt;$B$4,A127+1,"")</f>
        <v/>
      </c>
    </row>
    <row r="129" spans="1:1">
      <c r="A129" t="str">
        <f t="shared" si="9"/>
        <v/>
      </c>
    </row>
    <row r="130" spans="1:1">
      <c r="A130" t="str">
        <f t="shared" si="9"/>
        <v/>
      </c>
    </row>
    <row r="131" spans="1:1">
      <c r="A131" t="str">
        <f t="shared" si="9"/>
        <v/>
      </c>
    </row>
    <row r="132" spans="1:1">
      <c r="A132" t="str">
        <f t="shared" si="9"/>
        <v/>
      </c>
    </row>
    <row r="133" spans="1:1">
      <c r="A133" t="str">
        <f t="shared" si="9"/>
        <v/>
      </c>
    </row>
    <row r="134" spans="1:1">
      <c r="A134" t="str">
        <f t="shared" si="9"/>
        <v/>
      </c>
    </row>
    <row r="135" spans="1:1">
      <c r="A135" t="str">
        <f t="shared" si="9"/>
        <v/>
      </c>
    </row>
    <row r="136" spans="1:1">
      <c r="A136" t="str">
        <f t="shared" si="9"/>
        <v/>
      </c>
    </row>
    <row r="137" spans="1:1">
      <c r="A137" t="str">
        <f t="shared" si="9"/>
        <v/>
      </c>
    </row>
    <row r="138" spans="1:1">
      <c r="A138" t="str">
        <f t="shared" si="9"/>
        <v/>
      </c>
    </row>
    <row r="139" spans="1:1">
      <c r="A139" t="str">
        <f t="shared" si="9"/>
        <v/>
      </c>
    </row>
    <row r="140" spans="1:1">
      <c r="A140" t="str">
        <f t="shared" si="9"/>
        <v/>
      </c>
    </row>
    <row r="141" spans="1:1">
      <c r="A141" t="str">
        <f t="shared" si="9"/>
        <v/>
      </c>
    </row>
    <row r="142" spans="1:1">
      <c r="A142" t="str">
        <f t="shared" si="9"/>
        <v/>
      </c>
    </row>
    <row r="143" spans="1:1">
      <c r="A143" t="str">
        <f t="shared" si="9"/>
        <v/>
      </c>
    </row>
    <row r="144" spans="1:1">
      <c r="A144" t="str">
        <f t="shared" si="9"/>
        <v/>
      </c>
    </row>
    <row r="145" spans="1:1">
      <c r="A145" t="str">
        <f t="shared" si="9"/>
        <v/>
      </c>
    </row>
    <row r="146" spans="1:1">
      <c r="A146" t="str">
        <f t="shared" si="9"/>
        <v/>
      </c>
    </row>
    <row r="147" spans="1:1">
      <c r="A147" t="str">
        <f t="shared" si="9"/>
        <v/>
      </c>
    </row>
    <row r="148" spans="1:1">
      <c r="A148" t="str">
        <f t="shared" si="9"/>
        <v/>
      </c>
    </row>
    <row r="149" spans="1:1">
      <c r="A149" t="str">
        <f t="shared" si="9"/>
        <v/>
      </c>
    </row>
    <row r="150" spans="1:1">
      <c r="A150" t="str">
        <f t="shared" si="9"/>
        <v/>
      </c>
    </row>
    <row r="151" spans="1:1">
      <c r="A151" t="str">
        <f t="shared" si="9"/>
        <v/>
      </c>
    </row>
    <row r="152" spans="1:1">
      <c r="A152" t="str">
        <f t="shared" si="9"/>
        <v/>
      </c>
    </row>
    <row r="153" spans="1:1">
      <c r="A153" t="str">
        <f t="shared" si="9"/>
        <v/>
      </c>
    </row>
    <row r="154" spans="1:1">
      <c r="A154" t="str">
        <f t="shared" si="9"/>
        <v/>
      </c>
    </row>
    <row r="155" spans="1:1">
      <c r="A155" t="str">
        <f t="shared" si="9"/>
        <v/>
      </c>
    </row>
    <row r="156" spans="1:1">
      <c r="A156" t="str">
        <f t="shared" si="9"/>
        <v/>
      </c>
    </row>
    <row r="157" spans="1:1">
      <c r="A157" t="str">
        <f t="shared" si="9"/>
        <v/>
      </c>
    </row>
    <row r="158" spans="1:1">
      <c r="A158" t="str">
        <f t="shared" si="9"/>
        <v/>
      </c>
    </row>
    <row r="159" spans="1:1">
      <c r="A159" t="str">
        <f t="shared" si="9"/>
        <v/>
      </c>
    </row>
    <row r="160" spans="1:1">
      <c r="A160" t="str">
        <f t="shared" si="9"/>
        <v/>
      </c>
    </row>
    <row r="161" spans="1:1">
      <c r="A161" t="str">
        <f t="shared" si="9"/>
        <v/>
      </c>
    </row>
    <row r="162" spans="1:1">
      <c r="A162" t="str">
        <f t="shared" si="9"/>
        <v/>
      </c>
    </row>
    <row r="163" spans="1:1">
      <c r="A163" t="str">
        <f t="shared" si="9"/>
        <v/>
      </c>
    </row>
    <row r="164" spans="1:1">
      <c r="A164" t="str">
        <f t="shared" si="9"/>
        <v/>
      </c>
    </row>
    <row r="165" spans="1:1">
      <c r="A165" t="str">
        <f t="shared" si="9"/>
        <v/>
      </c>
    </row>
    <row r="166" spans="1:1">
      <c r="A166" t="str">
        <f t="shared" si="9"/>
        <v/>
      </c>
    </row>
    <row r="167" spans="1:1">
      <c r="A167" t="str">
        <f t="shared" si="9"/>
        <v/>
      </c>
    </row>
    <row r="168" spans="1:1">
      <c r="A168" t="str">
        <f t="shared" si="9"/>
        <v/>
      </c>
    </row>
    <row r="169" spans="1:1">
      <c r="A169" t="str">
        <f t="shared" si="9"/>
        <v/>
      </c>
    </row>
    <row r="170" spans="1:1">
      <c r="A170" t="str">
        <f t="shared" si="9"/>
        <v/>
      </c>
    </row>
    <row r="171" spans="1:1">
      <c r="A171" t="str">
        <f t="shared" si="9"/>
        <v/>
      </c>
    </row>
    <row r="172" spans="1:1">
      <c r="A172" t="str">
        <f t="shared" si="9"/>
        <v/>
      </c>
    </row>
    <row r="173" spans="1:1">
      <c r="A173" t="str">
        <f t="shared" si="9"/>
        <v/>
      </c>
    </row>
    <row r="174" spans="1:1">
      <c r="A174" t="str">
        <f t="shared" si="9"/>
        <v/>
      </c>
    </row>
    <row r="175" spans="1:1">
      <c r="A175" t="str">
        <f t="shared" si="9"/>
        <v/>
      </c>
    </row>
    <row r="176" spans="1:1">
      <c r="A176" t="str">
        <f t="shared" si="9"/>
        <v/>
      </c>
    </row>
    <row r="177" spans="1:1">
      <c r="A177" t="str">
        <f t="shared" si="9"/>
        <v/>
      </c>
    </row>
    <row r="178" spans="1:1">
      <c r="A178" t="str">
        <f t="shared" si="9"/>
        <v/>
      </c>
    </row>
    <row r="179" spans="1:1">
      <c r="A179" t="str">
        <f t="shared" si="9"/>
        <v/>
      </c>
    </row>
    <row r="180" spans="1:1">
      <c r="A180" t="str">
        <f t="shared" si="9"/>
        <v/>
      </c>
    </row>
    <row r="181" spans="1:1">
      <c r="A181" t="str">
        <f t="shared" si="9"/>
        <v/>
      </c>
    </row>
    <row r="182" spans="1:1">
      <c r="A182" t="str">
        <f t="shared" si="9"/>
        <v/>
      </c>
    </row>
    <row r="183" spans="1:1">
      <c r="A183" t="str">
        <f t="shared" si="9"/>
        <v/>
      </c>
    </row>
    <row r="184" spans="1:1">
      <c r="A184" t="str">
        <f t="shared" si="9"/>
        <v/>
      </c>
    </row>
    <row r="185" spans="1:1">
      <c r="A185" t="str">
        <f t="shared" si="9"/>
        <v/>
      </c>
    </row>
    <row r="186" spans="1:1">
      <c r="A186" t="str">
        <f t="shared" si="9"/>
        <v/>
      </c>
    </row>
    <row r="187" spans="1:1">
      <c r="A187" t="str">
        <f t="shared" si="9"/>
        <v/>
      </c>
    </row>
    <row r="188" spans="1:1">
      <c r="A188" t="str">
        <f t="shared" si="9"/>
        <v/>
      </c>
    </row>
    <row r="189" spans="1:1">
      <c r="A189" t="str">
        <f t="shared" si="9"/>
        <v/>
      </c>
    </row>
    <row r="190" spans="1:1">
      <c r="A190" t="str">
        <f t="shared" si="9"/>
        <v/>
      </c>
    </row>
    <row r="191" spans="1:1">
      <c r="A191" t="str">
        <f t="shared" si="9"/>
        <v/>
      </c>
    </row>
    <row r="192" spans="1:1">
      <c r="A192" t="str">
        <f t="shared" ref="A192:A255" si="10">IF(ROW()-7&lt;$B$4,A191+1,"")</f>
        <v/>
      </c>
    </row>
    <row r="193" spans="1:1">
      <c r="A193" t="str">
        <f t="shared" si="10"/>
        <v/>
      </c>
    </row>
    <row r="194" spans="1:1">
      <c r="A194" t="str">
        <f t="shared" si="10"/>
        <v/>
      </c>
    </row>
    <row r="195" spans="1:1">
      <c r="A195" t="str">
        <f t="shared" si="10"/>
        <v/>
      </c>
    </row>
    <row r="196" spans="1:1">
      <c r="A196" t="str">
        <f t="shared" si="10"/>
        <v/>
      </c>
    </row>
    <row r="197" spans="1:1">
      <c r="A197" t="str">
        <f t="shared" si="10"/>
        <v/>
      </c>
    </row>
    <row r="198" spans="1:1">
      <c r="A198" t="str">
        <f t="shared" si="10"/>
        <v/>
      </c>
    </row>
    <row r="199" spans="1:1">
      <c r="A199" t="str">
        <f t="shared" si="10"/>
        <v/>
      </c>
    </row>
    <row r="200" spans="1:1">
      <c r="A200" t="str">
        <f t="shared" si="10"/>
        <v/>
      </c>
    </row>
    <row r="201" spans="1:1">
      <c r="A201" t="str">
        <f t="shared" si="10"/>
        <v/>
      </c>
    </row>
    <row r="202" spans="1:1">
      <c r="A202" t="str">
        <f t="shared" si="10"/>
        <v/>
      </c>
    </row>
    <row r="203" spans="1:1">
      <c r="A203" t="str">
        <f t="shared" si="10"/>
        <v/>
      </c>
    </row>
    <row r="204" spans="1:1">
      <c r="A204" t="str">
        <f t="shared" si="10"/>
        <v/>
      </c>
    </row>
    <row r="205" spans="1:1">
      <c r="A205" t="str">
        <f t="shared" si="10"/>
        <v/>
      </c>
    </row>
    <row r="206" spans="1:1">
      <c r="A206" t="str">
        <f t="shared" si="10"/>
        <v/>
      </c>
    </row>
    <row r="207" spans="1:1">
      <c r="A207" t="str">
        <f t="shared" si="10"/>
        <v/>
      </c>
    </row>
    <row r="208" spans="1:1">
      <c r="A208" t="str">
        <f t="shared" si="10"/>
        <v/>
      </c>
    </row>
    <row r="209" spans="1:1">
      <c r="A209" t="str">
        <f t="shared" si="10"/>
        <v/>
      </c>
    </row>
    <row r="210" spans="1:1">
      <c r="A210" t="str">
        <f t="shared" si="10"/>
        <v/>
      </c>
    </row>
    <row r="211" spans="1:1">
      <c r="A211" t="str">
        <f t="shared" si="10"/>
        <v/>
      </c>
    </row>
    <row r="212" spans="1:1">
      <c r="A212" t="str">
        <f t="shared" si="10"/>
        <v/>
      </c>
    </row>
    <row r="213" spans="1:1">
      <c r="A213" t="str">
        <f t="shared" si="10"/>
        <v/>
      </c>
    </row>
    <row r="214" spans="1:1">
      <c r="A214" t="str">
        <f t="shared" si="10"/>
        <v/>
      </c>
    </row>
    <row r="215" spans="1:1">
      <c r="A215" t="str">
        <f t="shared" si="10"/>
        <v/>
      </c>
    </row>
    <row r="216" spans="1:1">
      <c r="A216" t="str">
        <f t="shared" si="10"/>
        <v/>
      </c>
    </row>
    <row r="217" spans="1:1">
      <c r="A217" t="str">
        <f t="shared" si="10"/>
        <v/>
      </c>
    </row>
    <row r="218" spans="1:1">
      <c r="A218" t="str">
        <f t="shared" si="10"/>
        <v/>
      </c>
    </row>
    <row r="219" spans="1:1">
      <c r="A219" t="str">
        <f t="shared" si="10"/>
        <v/>
      </c>
    </row>
    <row r="220" spans="1:1">
      <c r="A220" t="str">
        <f t="shared" si="10"/>
        <v/>
      </c>
    </row>
    <row r="221" spans="1:1">
      <c r="A221" t="str">
        <f t="shared" si="10"/>
        <v/>
      </c>
    </row>
    <row r="222" spans="1:1">
      <c r="A222" t="str">
        <f t="shared" si="10"/>
        <v/>
      </c>
    </row>
    <row r="223" spans="1:1">
      <c r="A223" t="str">
        <f t="shared" si="10"/>
        <v/>
      </c>
    </row>
    <row r="224" spans="1:1">
      <c r="A224" t="str">
        <f t="shared" si="10"/>
        <v/>
      </c>
    </row>
    <row r="225" spans="1:1">
      <c r="A225" t="str">
        <f t="shared" si="10"/>
        <v/>
      </c>
    </row>
    <row r="226" spans="1:1">
      <c r="A226" t="str">
        <f t="shared" si="10"/>
        <v/>
      </c>
    </row>
    <row r="227" spans="1:1">
      <c r="A227" t="str">
        <f t="shared" si="10"/>
        <v/>
      </c>
    </row>
    <row r="228" spans="1:1">
      <c r="A228" t="str">
        <f t="shared" si="10"/>
        <v/>
      </c>
    </row>
    <row r="229" spans="1:1">
      <c r="A229" t="str">
        <f t="shared" si="10"/>
        <v/>
      </c>
    </row>
    <row r="230" spans="1:1">
      <c r="A230" t="str">
        <f t="shared" si="10"/>
        <v/>
      </c>
    </row>
    <row r="231" spans="1:1">
      <c r="A231" t="str">
        <f t="shared" si="10"/>
        <v/>
      </c>
    </row>
    <row r="232" spans="1:1">
      <c r="A232" t="str">
        <f t="shared" si="10"/>
        <v/>
      </c>
    </row>
    <row r="233" spans="1:1">
      <c r="A233" t="str">
        <f t="shared" si="10"/>
        <v/>
      </c>
    </row>
    <row r="234" spans="1:1">
      <c r="A234" t="str">
        <f t="shared" si="10"/>
        <v/>
      </c>
    </row>
    <row r="235" spans="1:1">
      <c r="A235" t="str">
        <f t="shared" si="10"/>
        <v/>
      </c>
    </row>
    <row r="236" spans="1:1">
      <c r="A236" t="str">
        <f t="shared" si="10"/>
        <v/>
      </c>
    </row>
    <row r="237" spans="1:1">
      <c r="A237" t="str">
        <f t="shared" si="10"/>
        <v/>
      </c>
    </row>
    <row r="238" spans="1:1">
      <c r="A238" t="str">
        <f t="shared" si="10"/>
        <v/>
      </c>
    </row>
    <row r="239" spans="1:1">
      <c r="A239" t="str">
        <f t="shared" si="10"/>
        <v/>
      </c>
    </row>
    <row r="240" spans="1:1">
      <c r="A240" t="str">
        <f t="shared" si="10"/>
        <v/>
      </c>
    </row>
    <row r="241" spans="1:1">
      <c r="A241" t="str">
        <f t="shared" si="10"/>
        <v/>
      </c>
    </row>
    <row r="242" spans="1:1">
      <c r="A242" t="str">
        <f t="shared" si="10"/>
        <v/>
      </c>
    </row>
    <row r="243" spans="1:1">
      <c r="A243" t="str">
        <f t="shared" si="10"/>
        <v/>
      </c>
    </row>
    <row r="244" spans="1:1">
      <c r="A244" t="str">
        <f t="shared" si="10"/>
        <v/>
      </c>
    </row>
    <row r="245" spans="1:1">
      <c r="A245" t="str">
        <f t="shared" si="10"/>
        <v/>
      </c>
    </row>
    <row r="246" spans="1:1">
      <c r="A246" t="str">
        <f t="shared" si="10"/>
        <v/>
      </c>
    </row>
    <row r="247" spans="1:1">
      <c r="A247" t="str">
        <f t="shared" si="10"/>
        <v/>
      </c>
    </row>
    <row r="248" spans="1:1">
      <c r="A248" t="str">
        <f t="shared" si="10"/>
        <v/>
      </c>
    </row>
    <row r="249" spans="1:1">
      <c r="A249" t="str">
        <f t="shared" si="10"/>
        <v/>
      </c>
    </row>
    <row r="250" spans="1:1">
      <c r="A250" t="str">
        <f t="shared" si="10"/>
        <v/>
      </c>
    </row>
    <row r="251" spans="1:1">
      <c r="A251" t="str">
        <f t="shared" si="10"/>
        <v/>
      </c>
    </row>
    <row r="252" spans="1:1">
      <c r="A252" t="str">
        <f t="shared" si="10"/>
        <v/>
      </c>
    </row>
    <row r="253" spans="1:1">
      <c r="A253" t="str">
        <f t="shared" si="10"/>
        <v/>
      </c>
    </row>
    <row r="254" spans="1:1">
      <c r="A254" t="str">
        <f t="shared" si="10"/>
        <v/>
      </c>
    </row>
    <row r="255" spans="1:1">
      <c r="A255" t="str">
        <f t="shared" si="10"/>
        <v/>
      </c>
    </row>
    <row r="256" spans="1:1">
      <c r="A256" t="str">
        <f t="shared" ref="A256:A319" si="11">IF(ROW()-7&lt;$B$4,A255+1,"")</f>
        <v/>
      </c>
    </row>
    <row r="257" spans="1:1">
      <c r="A257" t="str">
        <f t="shared" si="11"/>
        <v/>
      </c>
    </row>
    <row r="258" spans="1:1">
      <c r="A258" t="str">
        <f t="shared" si="11"/>
        <v/>
      </c>
    </row>
    <row r="259" spans="1:1">
      <c r="A259" t="str">
        <f t="shared" si="11"/>
        <v/>
      </c>
    </row>
    <row r="260" spans="1:1">
      <c r="A260" t="str">
        <f t="shared" si="11"/>
        <v/>
      </c>
    </row>
    <row r="261" spans="1:1">
      <c r="A261" t="str">
        <f t="shared" si="11"/>
        <v/>
      </c>
    </row>
    <row r="262" spans="1:1">
      <c r="A262" t="str">
        <f t="shared" si="11"/>
        <v/>
      </c>
    </row>
    <row r="263" spans="1:1">
      <c r="A263" t="str">
        <f t="shared" si="11"/>
        <v/>
      </c>
    </row>
    <row r="264" spans="1:1">
      <c r="A264" t="str">
        <f t="shared" si="11"/>
        <v/>
      </c>
    </row>
    <row r="265" spans="1:1">
      <c r="A265" t="str">
        <f t="shared" si="11"/>
        <v/>
      </c>
    </row>
    <row r="266" spans="1:1">
      <c r="A266" t="str">
        <f t="shared" si="11"/>
        <v/>
      </c>
    </row>
    <row r="267" spans="1:1">
      <c r="A267" t="str">
        <f t="shared" si="11"/>
        <v/>
      </c>
    </row>
    <row r="268" spans="1:1">
      <c r="A268" t="str">
        <f t="shared" si="11"/>
        <v/>
      </c>
    </row>
    <row r="269" spans="1:1">
      <c r="A269" t="str">
        <f t="shared" si="11"/>
        <v/>
      </c>
    </row>
    <row r="270" spans="1:1">
      <c r="A270" t="str">
        <f t="shared" si="11"/>
        <v/>
      </c>
    </row>
    <row r="271" spans="1:1">
      <c r="A271" t="str">
        <f t="shared" si="11"/>
        <v/>
      </c>
    </row>
    <row r="272" spans="1:1">
      <c r="A272" t="str">
        <f t="shared" si="11"/>
        <v/>
      </c>
    </row>
    <row r="273" spans="1:1">
      <c r="A273" t="str">
        <f t="shared" si="11"/>
        <v/>
      </c>
    </row>
    <row r="274" spans="1:1">
      <c r="A274" t="str">
        <f t="shared" si="11"/>
        <v/>
      </c>
    </row>
    <row r="275" spans="1:1">
      <c r="A275" t="str">
        <f t="shared" si="11"/>
        <v/>
      </c>
    </row>
    <row r="276" spans="1:1">
      <c r="A276" t="str">
        <f t="shared" si="11"/>
        <v/>
      </c>
    </row>
    <row r="277" spans="1:1">
      <c r="A277" t="str">
        <f t="shared" si="11"/>
        <v/>
      </c>
    </row>
    <row r="278" spans="1:1">
      <c r="A278" t="str">
        <f t="shared" si="11"/>
        <v/>
      </c>
    </row>
    <row r="279" spans="1:1">
      <c r="A279" t="str">
        <f t="shared" si="11"/>
        <v/>
      </c>
    </row>
    <row r="280" spans="1:1">
      <c r="A280" t="str">
        <f t="shared" si="11"/>
        <v/>
      </c>
    </row>
    <row r="281" spans="1:1">
      <c r="A281" t="str">
        <f t="shared" si="11"/>
        <v/>
      </c>
    </row>
    <row r="282" spans="1:1">
      <c r="A282" t="str">
        <f t="shared" si="11"/>
        <v/>
      </c>
    </row>
    <row r="283" spans="1:1">
      <c r="A283" t="str">
        <f t="shared" si="11"/>
        <v/>
      </c>
    </row>
    <row r="284" spans="1:1">
      <c r="A284" t="str">
        <f t="shared" si="11"/>
        <v/>
      </c>
    </row>
    <row r="285" spans="1:1">
      <c r="A285" t="str">
        <f t="shared" si="11"/>
        <v/>
      </c>
    </row>
    <row r="286" spans="1:1">
      <c r="A286" t="str">
        <f t="shared" si="11"/>
        <v/>
      </c>
    </row>
    <row r="287" spans="1:1">
      <c r="A287" t="str">
        <f t="shared" si="11"/>
        <v/>
      </c>
    </row>
    <row r="288" spans="1:1">
      <c r="A288" t="str">
        <f t="shared" si="11"/>
        <v/>
      </c>
    </row>
    <row r="289" spans="1:1">
      <c r="A289" t="str">
        <f t="shared" si="11"/>
        <v/>
      </c>
    </row>
    <row r="290" spans="1:1">
      <c r="A290" t="str">
        <f t="shared" si="11"/>
        <v/>
      </c>
    </row>
    <row r="291" spans="1:1">
      <c r="A291" t="str">
        <f t="shared" si="11"/>
        <v/>
      </c>
    </row>
    <row r="292" spans="1:1">
      <c r="A292" t="str">
        <f t="shared" si="11"/>
        <v/>
      </c>
    </row>
    <row r="293" spans="1:1">
      <c r="A293" t="str">
        <f t="shared" si="11"/>
        <v/>
      </c>
    </row>
    <row r="294" spans="1:1">
      <c r="A294" t="str">
        <f t="shared" si="11"/>
        <v/>
      </c>
    </row>
    <row r="295" spans="1:1">
      <c r="A295" t="str">
        <f t="shared" si="11"/>
        <v/>
      </c>
    </row>
    <row r="296" spans="1:1">
      <c r="A296" t="str">
        <f t="shared" si="11"/>
        <v/>
      </c>
    </row>
    <row r="297" spans="1:1">
      <c r="A297" t="str">
        <f t="shared" si="11"/>
        <v/>
      </c>
    </row>
    <row r="298" spans="1:1">
      <c r="A298" t="str">
        <f t="shared" si="11"/>
        <v/>
      </c>
    </row>
    <row r="299" spans="1:1">
      <c r="A299" t="str">
        <f t="shared" si="11"/>
        <v/>
      </c>
    </row>
    <row r="300" spans="1:1">
      <c r="A300" t="str">
        <f t="shared" si="11"/>
        <v/>
      </c>
    </row>
    <row r="301" spans="1:1">
      <c r="A301" t="str">
        <f t="shared" si="11"/>
        <v/>
      </c>
    </row>
    <row r="302" spans="1:1">
      <c r="A302" t="str">
        <f t="shared" si="11"/>
        <v/>
      </c>
    </row>
    <row r="303" spans="1:1">
      <c r="A303" t="str">
        <f t="shared" si="11"/>
        <v/>
      </c>
    </row>
    <row r="304" spans="1:1">
      <c r="A304" t="str">
        <f t="shared" si="11"/>
        <v/>
      </c>
    </row>
    <row r="305" spans="1:1">
      <c r="A305" t="str">
        <f t="shared" si="11"/>
        <v/>
      </c>
    </row>
    <row r="306" spans="1:1">
      <c r="A306" t="str">
        <f t="shared" si="11"/>
        <v/>
      </c>
    </row>
    <row r="307" spans="1:1">
      <c r="A307" t="str">
        <f t="shared" si="11"/>
        <v/>
      </c>
    </row>
    <row r="308" spans="1:1">
      <c r="A308" t="str">
        <f t="shared" si="11"/>
        <v/>
      </c>
    </row>
    <row r="309" spans="1:1">
      <c r="A309" t="str">
        <f t="shared" si="11"/>
        <v/>
      </c>
    </row>
    <row r="310" spans="1:1">
      <c r="A310" t="str">
        <f t="shared" si="11"/>
        <v/>
      </c>
    </row>
    <row r="311" spans="1:1">
      <c r="A311" t="str">
        <f t="shared" si="11"/>
        <v/>
      </c>
    </row>
    <row r="312" spans="1:1">
      <c r="A312" t="str">
        <f t="shared" si="11"/>
        <v/>
      </c>
    </row>
    <row r="313" spans="1:1">
      <c r="A313" t="str">
        <f t="shared" si="11"/>
        <v/>
      </c>
    </row>
    <row r="314" spans="1:1">
      <c r="A314" t="str">
        <f t="shared" si="11"/>
        <v/>
      </c>
    </row>
    <row r="315" spans="1:1">
      <c r="A315" t="str">
        <f t="shared" si="11"/>
        <v/>
      </c>
    </row>
    <row r="316" spans="1:1">
      <c r="A316" t="str">
        <f t="shared" si="11"/>
        <v/>
      </c>
    </row>
    <row r="317" spans="1:1">
      <c r="A317" t="str">
        <f t="shared" si="11"/>
        <v/>
      </c>
    </row>
    <row r="318" spans="1:1">
      <c r="A318" t="str">
        <f t="shared" si="11"/>
        <v/>
      </c>
    </row>
    <row r="319" spans="1:1">
      <c r="A319" t="str">
        <f t="shared" si="11"/>
        <v/>
      </c>
    </row>
    <row r="320" spans="1:1">
      <c r="A320" t="str">
        <f t="shared" ref="A320:A383" si="12">IF(ROW()-7&lt;$B$4,A319+1,"")</f>
        <v/>
      </c>
    </row>
    <row r="321" spans="1:1">
      <c r="A321" t="str">
        <f t="shared" si="12"/>
        <v/>
      </c>
    </row>
    <row r="322" spans="1:1">
      <c r="A322" t="str">
        <f t="shared" si="12"/>
        <v/>
      </c>
    </row>
    <row r="323" spans="1:1">
      <c r="A323" t="str">
        <f t="shared" si="12"/>
        <v/>
      </c>
    </row>
    <row r="324" spans="1:1">
      <c r="A324" t="str">
        <f t="shared" si="12"/>
        <v/>
      </c>
    </row>
    <row r="325" spans="1:1">
      <c r="A325" t="str">
        <f t="shared" si="12"/>
        <v/>
      </c>
    </row>
    <row r="326" spans="1:1">
      <c r="A326" t="str">
        <f t="shared" si="12"/>
        <v/>
      </c>
    </row>
    <row r="327" spans="1:1">
      <c r="A327" t="str">
        <f t="shared" si="12"/>
        <v/>
      </c>
    </row>
    <row r="328" spans="1:1">
      <c r="A328" t="str">
        <f t="shared" si="12"/>
        <v/>
      </c>
    </row>
    <row r="329" spans="1:1">
      <c r="A329" t="str">
        <f t="shared" si="12"/>
        <v/>
      </c>
    </row>
    <row r="330" spans="1:1">
      <c r="A330" t="str">
        <f t="shared" si="12"/>
        <v/>
      </c>
    </row>
    <row r="331" spans="1:1">
      <c r="A331" t="str">
        <f t="shared" si="12"/>
        <v/>
      </c>
    </row>
    <row r="332" spans="1:1">
      <c r="A332" t="str">
        <f t="shared" si="12"/>
        <v/>
      </c>
    </row>
    <row r="333" spans="1:1">
      <c r="A333" t="str">
        <f t="shared" si="12"/>
        <v/>
      </c>
    </row>
    <row r="334" spans="1:1">
      <c r="A334" t="str">
        <f t="shared" si="12"/>
        <v/>
      </c>
    </row>
    <row r="335" spans="1:1">
      <c r="A335" t="str">
        <f t="shared" si="12"/>
        <v/>
      </c>
    </row>
    <row r="336" spans="1:1">
      <c r="A336" t="str">
        <f t="shared" si="12"/>
        <v/>
      </c>
    </row>
    <row r="337" spans="1:1">
      <c r="A337" t="str">
        <f t="shared" si="12"/>
        <v/>
      </c>
    </row>
    <row r="338" spans="1:1">
      <c r="A338" t="str">
        <f t="shared" si="12"/>
        <v/>
      </c>
    </row>
    <row r="339" spans="1:1">
      <c r="A339" t="str">
        <f t="shared" si="12"/>
        <v/>
      </c>
    </row>
    <row r="340" spans="1:1">
      <c r="A340" t="str">
        <f t="shared" si="12"/>
        <v/>
      </c>
    </row>
    <row r="341" spans="1:1">
      <c r="A341" t="str">
        <f t="shared" si="12"/>
        <v/>
      </c>
    </row>
    <row r="342" spans="1:1">
      <c r="A342" t="str">
        <f t="shared" si="12"/>
        <v/>
      </c>
    </row>
    <row r="343" spans="1:1">
      <c r="A343" t="str">
        <f t="shared" si="12"/>
        <v/>
      </c>
    </row>
    <row r="344" spans="1:1">
      <c r="A344" t="str">
        <f t="shared" si="12"/>
        <v/>
      </c>
    </row>
    <row r="345" spans="1:1">
      <c r="A345" t="str">
        <f t="shared" si="12"/>
        <v/>
      </c>
    </row>
    <row r="346" spans="1:1">
      <c r="A346" t="str">
        <f t="shared" si="12"/>
        <v/>
      </c>
    </row>
    <row r="347" spans="1:1">
      <c r="A347" t="str">
        <f t="shared" si="12"/>
        <v/>
      </c>
    </row>
    <row r="348" spans="1:1">
      <c r="A348" t="str">
        <f t="shared" si="12"/>
        <v/>
      </c>
    </row>
    <row r="349" spans="1:1">
      <c r="A349" t="str">
        <f t="shared" si="12"/>
        <v/>
      </c>
    </row>
    <row r="350" spans="1:1">
      <c r="A350" t="str">
        <f t="shared" si="12"/>
        <v/>
      </c>
    </row>
    <row r="351" spans="1:1">
      <c r="A351" t="str">
        <f t="shared" si="12"/>
        <v/>
      </c>
    </row>
    <row r="352" spans="1:1">
      <c r="A352" t="str">
        <f t="shared" si="12"/>
        <v/>
      </c>
    </row>
    <row r="353" spans="1:1">
      <c r="A353" t="str">
        <f t="shared" si="12"/>
        <v/>
      </c>
    </row>
    <row r="354" spans="1:1">
      <c r="A354" t="str">
        <f t="shared" si="12"/>
        <v/>
      </c>
    </row>
    <row r="355" spans="1:1">
      <c r="A355" t="str">
        <f t="shared" si="12"/>
        <v/>
      </c>
    </row>
    <row r="356" spans="1:1">
      <c r="A356" t="str">
        <f t="shared" si="12"/>
        <v/>
      </c>
    </row>
    <row r="357" spans="1:1">
      <c r="A357" t="str">
        <f t="shared" si="12"/>
        <v/>
      </c>
    </row>
    <row r="358" spans="1:1">
      <c r="A358" t="str">
        <f t="shared" si="12"/>
        <v/>
      </c>
    </row>
    <row r="359" spans="1:1">
      <c r="A359" t="str">
        <f t="shared" si="12"/>
        <v/>
      </c>
    </row>
    <row r="360" spans="1:1">
      <c r="A360" t="str">
        <f t="shared" si="12"/>
        <v/>
      </c>
    </row>
    <row r="361" spans="1:1">
      <c r="A361" t="str">
        <f t="shared" si="12"/>
        <v/>
      </c>
    </row>
    <row r="362" spans="1:1">
      <c r="A362" t="str">
        <f t="shared" si="12"/>
        <v/>
      </c>
    </row>
    <row r="363" spans="1:1">
      <c r="A363" t="str">
        <f t="shared" si="12"/>
        <v/>
      </c>
    </row>
    <row r="364" spans="1:1">
      <c r="A364" t="str">
        <f t="shared" si="12"/>
        <v/>
      </c>
    </row>
    <row r="365" spans="1:1">
      <c r="A365" t="str">
        <f t="shared" si="12"/>
        <v/>
      </c>
    </row>
    <row r="366" spans="1:1">
      <c r="A366" t="str">
        <f t="shared" si="12"/>
        <v/>
      </c>
    </row>
    <row r="367" spans="1:1">
      <c r="A367" t="str">
        <f t="shared" si="12"/>
        <v/>
      </c>
    </row>
    <row r="368" spans="1:1">
      <c r="A368" t="str">
        <f t="shared" si="12"/>
        <v/>
      </c>
    </row>
    <row r="369" spans="1:1">
      <c r="A369" t="str">
        <f t="shared" si="12"/>
        <v/>
      </c>
    </row>
    <row r="370" spans="1:1">
      <c r="A370" t="str">
        <f t="shared" si="12"/>
        <v/>
      </c>
    </row>
    <row r="371" spans="1:1">
      <c r="A371" t="str">
        <f t="shared" si="12"/>
        <v/>
      </c>
    </row>
    <row r="372" spans="1:1">
      <c r="A372" t="str">
        <f t="shared" si="12"/>
        <v/>
      </c>
    </row>
    <row r="373" spans="1:1">
      <c r="A373" t="str">
        <f t="shared" si="12"/>
        <v/>
      </c>
    </row>
    <row r="374" spans="1:1">
      <c r="A374" t="str">
        <f t="shared" si="12"/>
        <v/>
      </c>
    </row>
    <row r="375" spans="1:1">
      <c r="A375" t="str">
        <f t="shared" si="12"/>
        <v/>
      </c>
    </row>
    <row r="376" spans="1:1">
      <c r="A376" t="str">
        <f t="shared" si="12"/>
        <v/>
      </c>
    </row>
    <row r="377" spans="1:1">
      <c r="A377" t="str">
        <f t="shared" si="12"/>
        <v/>
      </c>
    </row>
    <row r="378" spans="1:1">
      <c r="A378" t="str">
        <f t="shared" si="12"/>
        <v/>
      </c>
    </row>
    <row r="379" spans="1:1">
      <c r="A379" t="str">
        <f t="shared" si="12"/>
        <v/>
      </c>
    </row>
    <row r="380" spans="1:1">
      <c r="A380" t="str">
        <f t="shared" si="12"/>
        <v/>
      </c>
    </row>
    <row r="381" spans="1:1">
      <c r="A381" t="str">
        <f t="shared" si="12"/>
        <v/>
      </c>
    </row>
    <row r="382" spans="1:1">
      <c r="A382" t="str">
        <f t="shared" si="12"/>
        <v/>
      </c>
    </row>
    <row r="383" spans="1:1">
      <c r="A383" t="str">
        <f t="shared" si="12"/>
        <v/>
      </c>
    </row>
    <row r="384" spans="1:1">
      <c r="A384" t="str">
        <f t="shared" ref="A384:A447" si="13">IF(ROW()-7&lt;$B$4,A383+1,"")</f>
        <v/>
      </c>
    </row>
    <row r="385" spans="1:1">
      <c r="A385" t="str">
        <f t="shared" si="13"/>
        <v/>
      </c>
    </row>
    <row r="386" spans="1:1">
      <c r="A386" t="str">
        <f t="shared" si="13"/>
        <v/>
      </c>
    </row>
    <row r="387" spans="1:1">
      <c r="A387" t="str">
        <f t="shared" si="13"/>
        <v/>
      </c>
    </row>
    <row r="388" spans="1:1">
      <c r="A388" t="str">
        <f t="shared" si="13"/>
        <v/>
      </c>
    </row>
    <row r="389" spans="1:1">
      <c r="A389" t="str">
        <f t="shared" si="13"/>
        <v/>
      </c>
    </row>
    <row r="390" spans="1:1">
      <c r="A390" t="str">
        <f t="shared" si="13"/>
        <v/>
      </c>
    </row>
    <row r="391" spans="1:1">
      <c r="A391" t="str">
        <f t="shared" si="13"/>
        <v/>
      </c>
    </row>
    <row r="392" spans="1:1">
      <c r="A392" t="str">
        <f t="shared" si="13"/>
        <v/>
      </c>
    </row>
    <row r="393" spans="1:1">
      <c r="A393" t="str">
        <f t="shared" si="13"/>
        <v/>
      </c>
    </row>
    <row r="394" spans="1:1">
      <c r="A394" t="str">
        <f t="shared" si="13"/>
        <v/>
      </c>
    </row>
    <row r="395" spans="1:1">
      <c r="A395" t="str">
        <f t="shared" si="13"/>
        <v/>
      </c>
    </row>
    <row r="396" spans="1:1">
      <c r="A396" t="str">
        <f t="shared" si="13"/>
        <v/>
      </c>
    </row>
    <row r="397" spans="1:1">
      <c r="A397" t="str">
        <f t="shared" si="13"/>
        <v/>
      </c>
    </row>
    <row r="398" spans="1:1">
      <c r="A398" t="str">
        <f t="shared" si="13"/>
        <v/>
      </c>
    </row>
    <row r="399" spans="1:1">
      <c r="A399" t="str">
        <f t="shared" si="13"/>
        <v/>
      </c>
    </row>
    <row r="400" spans="1:1">
      <c r="A400" t="str">
        <f t="shared" si="13"/>
        <v/>
      </c>
    </row>
    <row r="401" spans="1:1">
      <c r="A401" t="str">
        <f t="shared" si="13"/>
        <v/>
      </c>
    </row>
    <row r="402" spans="1:1">
      <c r="A402" t="str">
        <f t="shared" si="13"/>
        <v/>
      </c>
    </row>
    <row r="403" spans="1:1">
      <c r="A403" t="str">
        <f t="shared" si="13"/>
        <v/>
      </c>
    </row>
    <row r="404" spans="1:1">
      <c r="A404" t="str">
        <f t="shared" si="13"/>
        <v/>
      </c>
    </row>
    <row r="405" spans="1:1">
      <c r="A405" t="str">
        <f t="shared" si="13"/>
        <v/>
      </c>
    </row>
    <row r="406" spans="1:1">
      <c r="A406" t="str">
        <f t="shared" si="13"/>
        <v/>
      </c>
    </row>
    <row r="407" spans="1:1">
      <c r="A407" t="str">
        <f t="shared" si="13"/>
        <v/>
      </c>
    </row>
    <row r="408" spans="1:1">
      <c r="A408" t="str">
        <f t="shared" si="13"/>
        <v/>
      </c>
    </row>
    <row r="409" spans="1:1">
      <c r="A409" t="str">
        <f t="shared" si="13"/>
        <v/>
      </c>
    </row>
    <row r="410" spans="1:1">
      <c r="A410" t="str">
        <f t="shared" si="13"/>
        <v/>
      </c>
    </row>
    <row r="411" spans="1:1">
      <c r="A411" t="str">
        <f t="shared" si="13"/>
        <v/>
      </c>
    </row>
    <row r="412" spans="1:1">
      <c r="A412" t="str">
        <f t="shared" si="13"/>
        <v/>
      </c>
    </row>
    <row r="413" spans="1:1">
      <c r="A413" t="str">
        <f t="shared" si="13"/>
        <v/>
      </c>
    </row>
    <row r="414" spans="1:1">
      <c r="A414" t="str">
        <f t="shared" si="13"/>
        <v/>
      </c>
    </row>
    <row r="415" spans="1:1">
      <c r="A415" t="str">
        <f t="shared" si="13"/>
        <v/>
      </c>
    </row>
    <row r="416" spans="1:1">
      <c r="A416" t="str">
        <f t="shared" si="13"/>
        <v/>
      </c>
    </row>
    <row r="417" spans="1:1">
      <c r="A417" t="str">
        <f t="shared" si="13"/>
        <v/>
      </c>
    </row>
    <row r="418" spans="1:1">
      <c r="A418" t="str">
        <f t="shared" si="13"/>
        <v/>
      </c>
    </row>
    <row r="419" spans="1:1">
      <c r="A419" t="str">
        <f t="shared" si="13"/>
        <v/>
      </c>
    </row>
    <row r="420" spans="1:1">
      <c r="A420" t="str">
        <f t="shared" si="13"/>
        <v/>
      </c>
    </row>
    <row r="421" spans="1:1">
      <c r="A421" t="str">
        <f t="shared" si="13"/>
        <v/>
      </c>
    </row>
    <row r="422" spans="1:1">
      <c r="A422" t="str">
        <f t="shared" si="13"/>
        <v/>
      </c>
    </row>
    <row r="423" spans="1:1">
      <c r="A423" t="str">
        <f t="shared" si="13"/>
        <v/>
      </c>
    </row>
    <row r="424" spans="1:1">
      <c r="A424" t="str">
        <f t="shared" si="13"/>
        <v/>
      </c>
    </row>
    <row r="425" spans="1:1">
      <c r="A425" t="str">
        <f t="shared" si="13"/>
        <v/>
      </c>
    </row>
    <row r="426" spans="1:1">
      <c r="A426" t="str">
        <f t="shared" si="13"/>
        <v/>
      </c>
    </row>
    <row r="427" spans="1:1">
      <c r="A427" t="str">
        <f t="shared" si="13"/>
        <v/>
      </c>
    </row>
    <row r="428" spans="1:1">
      <c r="A428" t="str">
        <f t="shared" si="13"/>
        <v/>
      </c>
    </row>
    <row r="429" spans="1:1">
      <c r="A429" t="str">
        <f t="shared" si="13"/>
        <v/>
      </c>
    </row>
    <row r="430" spans="1:1">
      <c r="A430" t="str">
        <f t="shared" si="13"/>
        <v/>
      </c>
    </row>
    <row r="431" spans="1:1">
      <c r="A431" t="str">
        <f t="shared" si="13"/>
        <v/>
      </c>
    </row>
    <row r="432" spans="1:1">
      <c r="A432" t="str">
        <f t="shared" si="13"/>
        <v/>
      </c>
    </row>
    <row r="433" spans="1:1">
      <c r="A433" t="str">
        <f t="shared" si="13"/>
        <v/>
      </c>
    </row>
    <row r="434" spans="1:1">
      <c r="A434" t="str">
        <f t="shared" si="13"/>
        <v/>
      </c>
    </row>
    <row r="435" spans="1:1">
      <c r="A435" t="str">
        <f t="shared" si="13"/>
        <v/>
      </c>
    </row>
    <row r="436" spans="1:1">
      <c r="A436" t="str">
        <f t="shared" si="13"/>
        <v/>
      </c>
    </row>
    <row r="437" spans="1:1">
      <c r="A437" t="str">
        <f t="shared" si="13"/>
        <v/>
      </c>
    </row>
    <row r="438" spans="1:1">
      <c r="A438" t="str">
        <f t="shared" si="13"/>
        <v/>
      </c>
    </row>
    <row r="439" spans="1:1">
      <c r="A439" t="str">
        <f t="shared" si="13"/>
        <v/>
      </c>
    </row>
    <row r="440" spans="1:1">
      <c r="A440" t="str">
        <f t="shared" si="13"/>
        <v/>
      </c>
    </row>
    <row r="441" spans="1:1">
      <c r="A441" t="str">
        <f t="shared" si="13"/>
        <v/>
      </c>
    </row>
    <row r="442" spans="1:1">
      <c r="A442" t="str">
        <f t="shared" si="13"/>
        <v/>
      </c>
    </row>
    <row r="443" spans="1:1">
      <c r="A443" t="str">
        <f t="shared" si="13"/>
        <v/>
      </c>
    </row>
    <row r="444" spans="1:1">
      <c r="A444" t="str">
        <f t="shared" si="13"/>
        <v/>
      </c>
    </row>
    <row r="445" spans="1:1">
      <c r="A445" t="str">
        <f t="shared" si="13"/>
        <v/>
      </c>
    </row>
    <row r="446" spans="1:1">
      <c r="A446" t="str">
        <f t="shared" si="13"/>
        <v/>
      </c>
    </row>
    <row r="447" spans="1:1">
      <c r="A447" t="str">
        <f t="shared" si="13"/>
        <v/>
      </c>
    </row>
    <row r="448" spans="1:1">
      <c r="A448" t="str">
        <f t="shared" ref="A448:A511" si="14">IF(ROW()-7&lt;$B$4,A447+1,"")</f>
        <v/>
      </c>
    </row>
    <row r="449" spans="1:1">
      <c r="A449" t="str">
        <f t="shared" si="14"/>
        <v/>
      </c>
    </row>
    <row r="450" spans="1:1">
      <c r="A450" t="str">
        <f t="shared" si="14"/>
        <v/>
      </c>
    </row>
    <row r="451" spans="1:1">
      <c r="A451" t="str">
        <f t="shared" si="14"/>
        <v/>
      </c>
    </row>
    <row r="452" spans="1:1">
      <c r="A452" t="str">
        <f t="shared" si="14"/>
        <v/>
      </c>
    </row>
    <row r="453" spans="1:1">
      <c r="A453" t="str">
        <f t="shared" si="14"/>
        <v/>
      </c>
    </row>
    <row r="454" spans="1:1">
      <c r="A454" t="str">
        <f t="shared" si="14"/>
        <v/>
      </c>
    </row>
    <row r="455" spans="1:1">
      <c r="A455" t="str">
        <f t="shared" si="14"/>
        <v/>
      </c>
    </row>
    <row r="456" spans="1:1">
      <c r="A456" t="str">
        <f t="shared" si="14"/>
        <v/>
      </c>
    </row>
    <row r="457" spans="1:1">
      <c r="A457" t="str">
        <f t="shared" si="14"/>
        <v/>
      </c>
    </row>
    <row r="458" spans="1:1">
      <c r="A458" t="str">
        <f t="shared" si="14"/>
        <v/>
      </c>
    </row>
    <row r="459" spans="1:1">
      <c r="A459" t="str">
        <f t="shared" si="14"/>
        <v/>
      </c>
    </row>
    <row r="460" spans="1:1">
      <c r="A460" t="str">
        <f t="shared" si="14"/>
        <v/>
      </c>
    </row>
    <row r="461" spans="1:1">
      <c r="A461" t="str">
        <f t="shared" si="14"/>
        <v/>
      </c>
    </row>
    <row r="462" spans="1:1">
      <c r="A462" t="str">
        <f t="shared" si="14"/>
        <v/>
      </c>
    </row>
    <row r="463" spans="1:1">
      <c r="A463" t="str">
        <f t="shared" si="14"/>
        <v/>
      </c>
    </row>
    <row r="464" spans="1:1">
      <c r="A464" t="str">
        <f t="shared" si="14"/>
        <v/>
      </c>
    </row>
    <row r="465" spans="1:1">
      <c r="A465" t="str">
        <f t="shared" si="14"/>
        <v/>
      </c>
    </row>
    <row r="466" spans="1:1">
      <c r="A466" t="str">
        <f t="shared" si="14"/>
        <v/>
      </c>
    </row>
    <row r="467" spans="1:1">
      <c r="A467" t="str">
        <f t="shared" si="14"/>
        <v/>
      </c>
    </row>
    <row r="468" spans="1:1">
      <c r="A468" t="str">
        <f t="shared" si="14"/>
        <v/>
      </c>
    </row>
    <row r="469" spans="1:1">
      <c r="A469" t="str">
        <f t="shared" si="14"/>
        <v/>
      </c>
    </row>
    <row r="470" spans="1:1">
      <c r="A470" t="str">
        <f t="shared" si="14"/>
        <v/>
      </c>
    </row>
    <row r="471" spans="1:1">
      <c r="A471" t="str">
        <f t="shared" si="14"/>
        <v/>
      </c>
    </row>
    <row r="472" spans="1:1">
      <c r="A472" t="str">
        <f t="shared" si="14"/>
        <v/>
      </c>
    </row>
    <row r="473" spans="1:1">
      <c r="A473" t="str">
        <f t="shared" si="14"/>
        <v/>
      </c>
    </row>
    <row r="474" spans="1:1">
      <c r="A474" t="str">
        <f t="shared" si="14"/>
        <v/>
      </c>
    </row>
    <row r="475" spans="1:1">
      <c r="A475" t="str">
        <f t="shared" si="14"/>
        <v/>
      </c>
    </row>
    <row r="476" spans="1:1">
      <c r="A476" t="str">
        <f t="shared" si="14"/>
        <v/>
      </c>
    </row>
    <row r="477" spans="1:1">
      <c r="A477" t="str">
        <f t="shared" si="14"/>
        <v/>
      </c>
    </row>
    <row r="478" spans="1:1">
      <c r="A478" t="str">
        <f t="shared" si="14"/>
        <v/>
      </c>
    </row>
    <row r="479" spans="1:1">
      <c r="A479" t="str">
        <f t="shared" si="14"/>
        <v/>
      </c>
    </row>
    <row r="480" spans="1:1">
      <c r="A480" t="str">
        <f t="shared" si="14"/>
        <v/>
      </c>
    </row>
    <row r="481" spans="1:1">
      <c r="A481" t="str">
        <f t="shared" si="14"/>
        <v/>
      </c>
    </row>
    <row r="482" spans="1:1">
      <c r="A482" t="str">
        <f t="shared" si="14"/>
        <v/>
      </c>
    </row>
    <row r="483" spans="1:1">
      <c r="A483" t="str">
        <f t="shared" si="14"/>
        <v/>
      </c>
    </row>
    <row r="484" spans="1:1">
      <c r="A484" t="str">
        <f t="shared" si="14"/>
        <v/>
      </c>
    </row>
    <row r="485" spans="1:1">
      <c r="A485" t="str">
        <f t="shared" si="14"/>
        <v/>
      </c>
    </row>
    <row r="486" spans="1:1">
      <c r="A486" t="str">
        <f t="shared" si="14"/>
        <v/>
      </c>
    </row>
    <row r="487" spans="1:1">
      <c r="A487" t="str">
        <f t="shared" si="14"/>
        <v/>
      </c>
    </row>
    <row r="488" spans="1:1">
      <c r="A488" t="str">
        <f t="shared" si="14"/>
        <v/>
      </c>
    </row>
    <row r="489" spans="1:1">
      <c r="A489" t="str">
        <f t="shared" si="14"/>
        <v/>
      </c>
    </row>
    <row r="490" spans="1:1">
      <c r="A490" t="str">
        <f t="shared" si="14"/>
        <v/>
      </c>
    </row>
    <row r="491" spans="1:1">
      <c r="A491" t="str">
        <f t="shared" si="14"/>
        <v/>
      </c>
    </row>
    <row r="492" spans="1:1">
      <c r="A492" t="str">
        <f t="shared" si="14"/>
        <v/>
      </c>
    </row>
    <row r="493" spans="1:1">
      <c r="A493" t="str">
        <f t="shared" si="14"/>
        <v/>
      </c>
    </row>
    <row r="494" spans="1:1">
      <c r="A494" t="str">
        <f t="shared" si="14"/>
        <v/>
      </c>
    </row>
    <row r="495" spans="1:1">
      <c r="A495" t="str">
        <f t="shared" si="14"/>
        <v/>
      </c>
    </row>
    <row r="496" spans="1:1">
      <c r="A496" t="str">
        <f t="shared" si="14"/>
        <v/>
      </c>
    </row>
    <row r="497" spans="1:1">
      <c r="A497" t="str">
        <f t="shared" si="14"/>
        <v/>
      </c>
    </row>
    <row r="498" spans="1:1">
      <c r="A498" t="str">
        <f t="shared" si="14"/>
        <v/>
      </c>
    </row>
    <row r="499" spans="1:1">
      <c r="A499" t="str">
        <f t="shared" si="14"/>
        <v/>
      </c>
    </row>
    <row r="500" spans="1:1">
      <c r="A500" t="str">
        <f t="shared" si="14"/>
        <v/>
      </c>
    </row>
    <row r="501" spans="1:1">
      <c r="A501" t="str">
        <f t="shared" si="14"/>
        <v/>
      </c>
    </row>
    <row r="502" spans="1:1">
      <c r="A502" t="str">
        <f t="shared" si="14"/>
        <v/>
      </c>
    </row>
    <row r="503" spans="1:1">
      <c r="A503" t="str">
        <f t="shared" si="14"/>
        <v/>
      </c>
    </row>
    <row r="504" spans="1:1">
      <c r="A504" t="str">
        <f t="shared" si="14"/>
        <v/>
      </c>
    </row>
    <row r="505" spans="1:1">
      <c r="A505" t="str">
        <f t="shared" si="14"/>
        <v/>
      </c>
    </row>
    <row r="506" spans="1:1">
      <c r="A506" t="str">
        <f t="shared" si="14"/>
        <v/>
      </c>
    </row>
    <row r="507" spans="1:1">
      <c r="A507" t="str">
        <f t="shared" si="14"/>
        <v/>
      </c>
    </row>
    <row r="508" spans="1:1">
      <c r="A508" t="str">
        <f t="shared" si="14"/>
        <v/>
      </c>
    </row>
    <row r="509" spans="1:1">
      <c r="A509" t="str">
        <f t="shared" si="14"/>
        <v/>
      </c>
    </row>
    <row r="510" spans="1:1">
      <c r="A510" t="str">
        <f t="shared" si="14"/>
        <v/>
      </c>
    </row>
    <row r="511" spans="1:1">
      <c r="A511" t="str">
        <f t="shared" si="14"/>
        <v/>
      </c>
    </row>
    <row r="512" spans="1:1">
      <c r="A512" t="str">
        <f t="shared" ref="A512:A520" si="15">IF(ROW()-7&lt;$B$4,A511+1,"")</f>
        <v/>
      </c>
    </row>
    <row r="513" spans="1:1">
      <c r="A513" t="str">
        <f t="shared" si="15"/>
        <v/>
      </c>
    </row>
    <row r="514" spans="1:1">
      <c r="A514" t="str">
        <f t="shared" si="15"/>
        <v/>
      </c>
    </row>
    <row r="515" spans="1:1">
      <c r="A515" t="str">
        <f t="shared" si="15"/>
        <v/>
      </c>
    </row>
    <row r="516" spans="1:1">
      <c r="A516" t="str">
        <f t="shared" si="15"/>
        <v/>
      </c>
    </row>
    <row r="517" spans="1:1">
      <c r="A517" t="str">
        <f t="shared" si="15"/>
        <v/>
      </c>
    </row>
    <row r="518" spans="1:1">
      <c r="A518" t="str">
        <f t="shared" si="15"/>
        <v/>
      </c>
    </row>
    <row r="519" spans="1:1">
      <c r="A519" t="str">
        <f t="shared" si="15"/>
        <v/>
      </c>
    </row>
    <row r="520" spans="1:1">
      <c r="A520" t="str">
        <f t="shared" si="15"/>
        <v/>
      </c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B3" sqref="B3"/>
    </sheetView>
  </sheetViews>
  <sheetFormatPr baseColWidth="10" defaultRowHeight="12.75"/>
  <cols>
    <col min="1" max="1" width="15.42578125" customWidth="1"/>
    <col min="2" max="2" width="10.85546875" customWidth="1"/>
    <col min="3" max="3" width="6.5703125" customWidth="1"/>
    <col min="4" max="4" width="8.42578125" customWidth="1"/>
    <col min="6" max="6" width="12.140625" customWidth="1"/>
  </cols>
  <sheetData>
    <row r="1" spans="1:11">
      <c r="A1" s="14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14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5" t="s">
        <v>13</v>
      </c>
      <c r="B3" s="119">
        <v>7.0000000000000007E-2</v>
      </c>
      <c r="C3" s="6"/>
      <c r="D3" s="6"/>
      <c r="E3" s="6"/>
      <c r="F3" s="6"/>
      <c r="G3" s="6"/>
      <c r="H3" s="6"/>
      <c r="I3" s="6"/>
      <c r="J3" s="6"/>
      <c r="K3" s="6"/>
    </row>
    <row r="4" spans="1:11">
      <c r="A4" s="5" t="s">
        <v>36</v>
      </c>
      <c r="B4" s="7">
        <v>5</v>
      </c>
      <c r="C4" s="6" t="s">
        <v>53</v>
      </c>
      <c r="D4" s="6"/>
      <c r="E4" s="6"/>
      <c r="F4" s="6"/>
      <c r="G4" s="6"/>
      <c r="H4" s="6"/>
      <c r="I4" s="6"/>
      <c r="J4" s="6"/>
      <c r="K4" s="6"/>
    </row>
    <row r="5" spans="1:11">
      <c r="A5" s="5" t="s">
        <v>32</v>
      </c>
      <c r="B5" s="119">
        <v>0.03</v>
      </c>
      <c r="C5" s="6"/>
      <c r="D5" s="6"/>
      <c r="E5" s="6"/>
      <c r="F5" s="6"/>
      <c r="G5" s="6"/>
      <c r="H5" s="6"/>
      <c r="I5" s="6"/>
      <c r="J5" s="6"/>
      <c r="K5" s="6"/>
    </row>
    <row r="6" spans="1:11">
      <c r="A6" s="5" t="s">
        <v>40</v>
      </c>
      <c r="B6" s="120">
        <v>96</v>
      </c>
      <c r="C6" s="6"/>
      <c r="D6" s="6"/>
      <c r="E6" s="6"/>
      <c r="F6" s="6"/>
      <c r="G6" s="6"/>
      <c r="H6" s="6"/>
      <c r="I6" s="6"/>
      <c r="J6" s="6"/>
      <c r="K6" s="6"/>
    </row>
    <row r="7" spans="1:11">
      <c r="A7" s="5" t="s">
        <v>63</v>
      </c>
      <c r="B7" s="120">
        <v>100</v>
      </c>
      <c r="C7" s="6"/>
      <c r="D7" s="6"/>
      <c r="E7" s="6"/>
      <c r="F7" s="6"/>
      <c r="G7" s="6"/>
      <c r="H7" s="6"/>
      <c r="I7" s="6"/>
      <c r="J7" s="6"/>
      <c r="K7" s="6"/>
    </row>
    <row r="8" spans="1:11" ht="12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14" t="s">
        <v>41</v>
      </c>
      <c r="B9" s="6"/>
      <c r="C9" s="6"/>
      <c r="D9" s="14" t="s">
        <v>35</v>
      </c>
      <c r="E9" s="6"/>
      <c r="F9" s="6"/>
      <c r="G9" s="6"/>
      <c r="H9" s="6"/>
      <c r="I9" s="6"/>
      <c r="J9" s="6"/>
      <c r="K9" s="6"/>
    </row>
    <row r="10" spans="1:11" ht="15.75">
      <c r="A10" s="15" t="s">
        <v>312</v>
      </c>
      <c r="B10" s="252">
        <f>B7*B6/100</f>
        <v>96</v>
      </c>
      <c r="C10" s="6"/>
      <c r="D10" s="24" t="s">
        <v>37</v>
      </c>
      <c r="E10" s="24" t="s">
        <v>38</v>
      </c>
      <c r="F10" s="24" t="s">
        <v>39</v>
      </c>
      <c r="G10" s="6"/>
      <c r="H10" s="6"/>
      <c r="I10" s="6"/>
      <c r="J10" s="6"/>
      <c r="K10" s="6"/>
    </row>
    <row r="11" spans="1:11">
      <c r="A11" s="16" t="s">
        <v>313</v>
      </c>
      <c r="B11" s="258">
        <f>B7*B3</f>
        <v>7.0000000000000009</v>
      </c>
      <c r="C11" s="6"/>
      <c r="D11" s="5">
        <v>1</v>
      </c>
      <c r="E11" s="25">
        <f>B3</f>
        <v>7.0000000000000007E-2</v>
      </c>
      <c r="F11" s="26">
        <f t="shared" ref="F11:F20" si="0">-PV(E11,$B$4,$B$3*100,$B$13)-$B$6</f>
        <v>6.138958538451007</v>
      </c>
      <c r="G11" s="6"/>
      <c r="H11" s="6"/>
      <c r="I11" s="6"/>
      <c r="J11" s="6"/>
      <c r="K11" s="6"/>
    </row>
    <row r="12" spans="1:11">
      <c r="A12" s="16" t="s">
        <v>314</v>
      </c>
      <c r="B12" s="36">
        <f>B7*(1+B5)</f>
        <v>103</v>
      </c>
      <c r="C12" s="6"/>
      <c r="D12" s="5">
        <v>2</v>
      </c>
      <c r="E12" s="25">
        <f>E11*100/B6+(B13-B6)/(B4*100)</f>
        <v>8.691666666666667E-2</v>
      </c>
      <c r="F12" s="26">
        <f t="shared" si="0"/>
        <v>-0.65536693927444389</v>
      </c>
      <c r="G12" s="6"/>
      <c r="H12" s="6"/>
      <c r="I12" s="6"/>
      <c r="J12" s="6"/>
      <c r="K12" s="6"/>
    </row>
    <row r="13" spans="1:11">
      <c r="A13" s="205" t="s">
        <v>42</v>
      </c>
      <c r="B13" s="40">
        <f>100*(1+B5)</f>
        <v>103</v>
      </c>
      <c r="C13" s="6"/>
      <c r="D13" s="5">
        <v>3</v>
      </c>
      <c r="E13" s="25">
        <f>IF(ABS(F11-F12)&lt;0.000001,E12,E12+(E11-E12)*F12/(F12-F11))</f>
        <v>8.5284919101377699E-2</v>
      </c>
      <c r="F13" s="26">
        <f t="shared" si="0"/>
        <v>-2.6235725128884724E-2</v>
      </c>
      <c r="G13" s="6"/>
      <c r="H13" s="6"/>
      <c r="I13" s="6"/>
      <c r="J13" s="6"/>
      <c r="K13" s="6"/>
    </row>
    <row r="14" spans="1:11" ht="14.25">
      <c r="A14" s="191" t="s">
        <v>43</v>
      </c>
      <c r="B14" s="253">
        <f>B3*100/B6+(B13-B6)/100/B4</f>
        <v>8.691666666666667E-2</v>
      </c>
      <c r="C14" s="6"/>
      <c r="D14" s="5">
        <v>4</v>
      </c>
      <c r="E14" s="25">
        <f t="shared" ref="E14:E20" si="1">IF(ABS(F12-F13)&lt;0.000001,E13,E13+(E12-E13)*F13/(F13-F12))</f>
        <v>8.5216872754860326E-2</v>
      </c>
      <c r="F14" s="26">
        <f t="shared" si="0"/>
        <v>1.1779513448573198E-4</v>
      </c>
      <c r="G14" s="6"/>
      <c r="H14" s="6"/>
      <c r="I14" s="6"/>
      <c r="J14" s="6"/>
      <c r="K14" s="6"/>
    </row>
    <row r="15" spans="1:11" ht="14.25">
      <c r="A15" s="131" t="s">
        <v>44</v>
      </c>
      <c r="B15" s="254">
        <f>B3*100/B6+(B13-B6)/B6/B4</f>
        <v>8.7500000000000008E-2</v>
      </c>
      <c r="C15" s="6"/>
      <c r="D15" s="5">
        <v>5</v>
      </c>
      <c r="E15" s="25">
        <f t="shared" si="1"/>
        <v>8.5217176908857939E-2</v>
      </c>
      <c r="F15" s="26">
        <f t="shared" si="0"/>
        <v>-2.1058468746559811E-8</v>
      </c>
      <c r="G15" s="6"/>
      <c r="H15" s="6"/>
      <c r="I15" s="6"/>
      <c r="J15" s="6"/>
      <c r="K15" s="6"/>
    </row>
    <row r="16" spans="1:11" ht="14.25">
      <c r="A16" s="205" t="s">
        <v>45</v>
      </c>
      <c r="B16" s="255">
        <f>E20</f>
        <v>8.5217176854493454E-2</v>
      </c>
      <c r="C16" s="6"/>
      <c r="D16" s="5">
        <v>6</v>
      </c>
      <c r="E16" s="25">
        <f t="shared" si="1"/>
        <v>8.5217176854493454E-2</v>
      </c>
      <c r="F16" s="26">
        <f t="shared" si="0"/>
        <v>0</v>
      </c>
      <c r="G16" s="6"/>
      <c r="H16" s="6"/>
      <c r="I16" s="6"/>
      <c r="J16" s="6"/>
      <c r="K16" s="6"/>
    </row>
    <row r="17" spans="1:11">
      <c r="A17" s="6"/>
      <c r="B17" s="6"/>
      <c r="C17" s="6"/>
      <c r="D17" s="5">
        <v>7</v>
      </c>
      <c r="E17" s="25">
        <f t="shared" si="1"/>
        <v>8.5217176854493454E-2</v>
      </c>
      <c r="F17" s="26">
        <f t="shared" si="0"/>
        <v>0</v>
      </c>
      <c r="G17" s="6"/>
      <c r="H17" s="6"/>
      <c r="I17" s="6"/>
      <c r="J17" s="6"/>
      <c r="K17" s="6"/>
    </row>
    <row r="18" spans="1:11">
      <c r="A18" s="15"/>
      <c r="B18" s="133" t="s">
        <v>46</v>
      </c>
      <c r="C18" s="6"/>
      <c r="D18" s="5">
        <v>8</v>
      </c>
      <c r="E18" s="25">
        <f t="shared" si="1"/>
        <v>8.5217176854493454E-2</v>
      </c>
      <c r="F18" s="26">
        <f t="shared" si="0"/>
        <v>0</v>
      </c>
      <c r="G18" s="6"/>
      <c r="H18" s="6"/>
      <c r="I18" s="6"/>
      <c r="J18" s="6"/>
      <c r="K18" s="6"/>
    </row>
    <row r="19" spans="1:11">
      <c r="A19" s="237" t="s">
        <v>47</v>
      </c>
      <c r="B19" s="126" t="s">
        <v>40</v>
      </c>
      <c r="C19" s="6"/>
      <c r="D19" s="5">
        <v>9</v>
      </c>
      <c r="E19" s="25">
        <f t="shared" si="1"/>
        <v>8.5217176854493454E-2</v>
      </c>
      <c r="F19" s="26">
        <f t="shared" si="0"/>
        <v>0</v>
      </c>
      <c r="G19" s="6"/>
      <c r="H19" s="6"/>
      <c r="I19" s="6"/>
      <c r="J19" s="6"/>
      <c r="K19" s="6"/>
    </row>
    <row r="20" spans="1:11">
      <c r="A20" s="257">
        <f>5%</f>
        <v>0.05</v>
      </c>
      <c r="B20" s="258">
        <f t="shared" ref="B20:B26" si="2">100*$B$3*(1-(1+A20)^(-$B$4))/A20+100*(1+$B$5)*(1+A20)^(-$B$4)</f>
        <v>111.00953184066702</v>
      </c>
      <c r="C20" s="6"/>
      <c r="D20" s="5">
        <v>10</v>
      </c>
      <c r="E20" s="256">
        <f t="shared" si="1"/>
        <v>8.5217176854493454E-2</v>
      </c>
      <c r="F20" s="26">
        <f t="shared" si="0"/>
        <v>0</v>
      </c>
      <c r="G20" s="6"/>
      <c r="H20" s="6"/>
      <c r="I20" s="6"/>
      <c r="J20" s="6"/>
      <c r="K20" s="6"/>
    </row>
    <row r="21" spans="1:11">
      <c r="A21" s="259">
        <v>0.06</v>
      </c>
      <c r="B21" s="258">
        <f t="shared" si="2"/>
        <v>106.45413830416391</v>
      </c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257">
        <v>7.0000000000000007E-2</v>
      </c>
      <c r="B22" s="258">
        <f t="shared" si="2"/>
        <v>102.13895853845101</v>
      </c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259">
        <v>0.08</v>
      </c>
      <c r="B23" s="258">
        <f t="shared" si="2"/>
        <v>98.049039554023182</v>
      </c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257">
        <v>0.09</v>
      </c>
      <c r="B24" s="258">
        <f t="shared" si="2"/>
        <v>94.170491632191599</v>
      </c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260">
        <v>0.1</v>
      </c>
      <c r="B25" s="261">
        <f t="shared" si="2"/>
        <v>90.490403660952111</v>
      </c>
      <c r="C25" s="6"/>
      <c r="D25" s="6"/>
      <c r="E25" s="6"/>
      <c r="F25" s="6"/>
      <c r="G25" s="14" t="s">
        <v>441</v>
      </c>
      <c r="H25" s="6" t="s">
        <v>442</v>
      </c>
      <c r="I25" s="6"/>
      <c r="J25" s="6"/>
      <c r="K25" s="6"/>
    </row>
    <row r="26" spans="1:11">
      <c r="A26" s="262">
        <v>0.11</v>
      </c>
      <c r="B26" s="263">
        <f t="shared" si="2"/>
        <v>86.996765913577804</v>
      </c>
      <c r="C26" s="6"/>
      <c r="D26" s="6"/>
      <c r="E26" s="6"/>
      <c r="F26" s="6"/>
      <c r="G26" s="6"/>
      <c r="H26" s="6" t="s">
        <v>439</v>
      </c>
      <c r="I26" s="6"/>
      <c r="J26" s="6"/>
      <c r="K26" s="6"/>
    </row>
    <row r="27" spans="1:11">
      <c r="A27" s="6"/>
      <c r="B27" s="6"/>
      <c r="C27" s="6"/>
      <c r="D27" s="6"/>
      <c r="E27" s="6"/>
      <c r="F27" s="6"/>
      <c r="G27" s="6"/>
      <c r="H27" s="6" t="s">
        <v>440</v>
      </c>
      <c r="I27" s="6"/>
      <c r="J27" s="6"/>
      <c r="K27" s="6"/>
    </row>
    <row r="28" spans="1:1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306" t="s">
        <v>49</v>
      </c>
      <c r="B30" s="6"/>
      <c r="C30" s="6"/>
      <c r="D30" s="9" t="s">
        <v>48</v>
      </c>
      <c r="E30" s="209">
        <f>B6</f>
        <v>96</v>
      </c>
      <c r="F30" s="6"/>
      <c r="G30" s="6"/>
      <c r="H30" s="6"/>
      <c r="I30" s="6"/>
      <c r="J30" s="6"/>
      <c r="K30" s="6"/>
    </row>
    <row r="31" spans="1:11">
      <c r="A31" s="306">
        <f>INT(100*B14)/100-1%+0.1%</f>
        <v>7.1000000000000008E-2</v>
      </c>
      <c r="B31" s="6">
        <f t="shared" ref="B31:B46" si="3">100*$B$3*(1-(1+A31)^(-$B$4))/A31+100*(1+$B$5)*(1+A31)^(-$B$4)-$B$6</f>
        <v>5.7200671273822792</v>
      </c>
      <c r="C31" s="6"/>
      <c r="D31" s="8">
        <f t="shared" ref="D31:D37" si="4">B20-$B$6</f>
        <v>15.009531840667023</v>
      </c>
      <c r="E31" s="6"/>
      <c r="F31" s="6"/>
      <c r="G31" s="6"/>
      <c r="H31" s="6"/>
      <c r="I31" s="6"/>
      <c r="J31" s="6"/>
      <c r="K31" s="6"/>
    </row>
    <row r="32" spans="1:11">
      <c r="A32" s="306">
        <f>A31+0.2%</f>
        <v>7.3000000000000009E-2</v>
      </c>
      <c r="B32" s="6">
        <f t="shared" si="3"/>
        <v>4.8889822197754995</v>
      </c>
      <c r="C32" s="6"/>
      <c r="D32" s="8">
        <f t="shared" si="4"/>
        <v>10.454138304163905</v>
      </c>
      <c r="E32" s="6"/>
      <c r="F32" s="6"/>
      <c r="G32" s="6"/>
      <c r="H32" s="6"/>
      <c r="I32" s="6"/>
      <c r="J32" s="6"/>
      <c r="K32" s="6"/>
    </row>
    <row r="33" spans="1:11">
      <c r="A33" s="306">
        <f t="shared" ref="A33:A46" si="5">A32+0.2%</f>
        <v>7.5000000000000011E-2</v>
      </c>
      <c r="B33" s="6">
        <f t="shared" si="3"/>
        <v>4.0667334460511171</v>
      </c>
      <c r="C33" s="6"/>
      <c r="D33" s="8">
        <f t="shared" si="4"/>
        <v>6.138958538451007</v>
      </c>
      <c r="E33" s="6"/>
      <c r="F33" s="6"/>
      <c r="G33" s="6"/>
      <c r="H33" s="6"/>
      <c r="I33" s="6"/>
      <c r="J33" s="6"/>
      <c r="K33" s="6"/>
    </row>
    <row r="34" spans="1:11">
      <c r="A34" s="306">
        <f t="shared" si="5"/>
        <v>7.7000000000000013E-2</v>
      </c>
      <c r="B34" s="6">
        <f t="shared" si="3"/>
        <v>3.2532089512727538</v>
      </c>
      <c r="C34" s="6"/>
      <c r="D34" s="8">
        <f t="shared" si="4"/>
        <v>2.0490395540231816</v>
      </c>
      <c r="E34" s="6"/>
      <c r="F34" s="6"/>
      <c r="G34" s="6"/>
      <c r="H34" s="6"/>
      <c r="I34" s="6"/>
      <c r="J34" s="6"/>
      <c r="K34" s="6"/>
    </row>
    <row r="35" spans="1:11">
      <c r="A35" s="306">
        <f t="shared" si="5"/>
        <v>7.9000000000000015E-2</v>
      </c>
      <c r="B35" s="6">
        <f t="shared" si="3"/>
        <v>2.448298510440253</v>
      </c>
      <c r="C35" s="6"/>
      <c r="D35" s="8">
        <f t="shared" si="4"/>
        <v>-1.8295083678084012</v>
      </c>
      <c r="E35" s="6"/>
      <c r="F35" s="6"/>
      <c r="G35" s="6"/>
      <c r="H35" s="6"/>
      <c r="I35" s="6"/>
      <c r="J35" s="6"/>
      <c r="K35" s="6"/>
    </row>
    <row r="36" spans="1:11">
      <c r="A36" s="306">
        <f t="shared" si="5"/>
        <v>8.1000000000000016E-2</v>
      </c>
      <c r="B36" s="6">
        <f t="shared" si="3"/>
        <v>1.6518935016967191</v>
      </c>
      <c r="C36" s="6"/>
      <c r="D36" s="8">
        <f t="shared" si="4"/>
        <v>-5.5095963390478886</v>
      </c>
      <c r="E36" s="6"/>
      <c r="F36" s="6"/>
      <c r="G36" s="6"/>
      <c r="H36" s="6"/>
      <c r="I36" s="6"/>
      <c r="J36" s="6"/>
      <c r="K36" s="6"/>
    </row>
    <row r="37" spans="1:11">
      <c r="A37" s="306">
        <f t="shared" si="5"/>
        <v>8.3000000000000018E-2</v>
      </c>
      <c r="B37" s="6">
        <f t="shared" si="3"/>
        <v>0.863886880025305</v>
      </c>
      <c r="C37" s="6"/>
      <c r="D37" s="8">
        <f t="shared" si="4"/>
        <v>-9.0032340864221965</v>
      </c>
      <c r="E37" s="6"/>
      <c r="F37" s="6"/>
      <c r="G37" s="6"/>
      <c r="H37" s="6"/>
      <c r="I37" s="6"/>
      <c r="J37" s="6"/>
      <c r="K37" s="6"/>
    </row>
    <row r="38" spans="1:11">
      <c r="A38" s="306">
        <f t="shared" si="5"/>
        <v>8.500000000000002E-2</v>
      </c>
      <c r="B38" s="6">
        <f t="shared" si="3"/>
        <v>8.4173151425943615E-2</v>
      </c>
      <c r="C38" s="8"/>
      <c r="D38" s="6"/>
      <c r="E38" s="6"/>
      <c r="F38" s="6"/>
      <c r="G38" s="6"/>
      <c r="H38" s="6"/>
      <c r="I38" s="6"/>
      <c r="J38" s="6"/>
      <c r="K38" s="6"/>
    </row>
    <row r="39" spans="1:11">
      <c r="A39" s="306">
        <f t="shared" si="5"/>
        <v>8.7000000000000022E-2</v>
      </c>
      <c r="B39" s="6">
        <f t="shared" si="3"/>
        <v>-0.68735165243771235</v>
      </c>
      <c r="C39" s="8"/>
      <c r="D39" s="6"/>
      <c r="E39" s="6"/>
      <c r="F39" s="6"/>
      <c r="G39" s="6"/>
      <c r="H39" s="6"/>
      <c r="I39" s="6"/>
      <c r="J39" s="6"/>
      <c r="K39" s="6"/>
    </row>
    <row r="40" spans="1:11">
      <c r="A40" s="306">
        <f t="shared" si="5"/>
        <v>8.9000000000000024E-2</v>
      </c>
      <c r="B40" s="6">
        <f t="shared" si="3"/>
        <v>-1.4507899991305067</v>
      </c>
      <c r="C40" s="8"/>
      <c r="D40" s="6"/>
      <c r="E40" s="6"/>
      <c r="F40" s="6"/>
      <c r="G40" s="6"/>
      <c r="H40" s="6"/>
      <c r="I40" s="6"/>
      <c r="J40" s="6"/>
      <c r="K40" s="6"/>
    </row>
    <row r="41" spans="1:11">
      <c r="A41" s="306">
        <f t="shared" si="5"/>
        <v>9.1000000000000025E-2</v>
      </c>
      <c r="B41" s="6">
        <f t="shared" si="3"/>
        <v>-2.2062428798862896</v>
      </c>
      <c r="C41" s="8"/>
      <c r="D41" s="6"/>
      <c r="E41" s="6"/>
      <c r="F41" s="6"/>
      <c r="G41" s="6"/>
      <c r="H41" s="6"/>
      <c r="I41" s="6"/>
      <c r="J41" s="6"/>
      <c r="K41" s="6"/>
    </row>
    <row r="42" spans="1:11">
      <c r="A42" s="306">
        <f t="shared" si="5"/>
        <v>9.3000000000000027E-2</v>
      </c>
      <c r="B42" s="6">
        <f t="shared" si="3"/>
        <v>-2.9538098336058738</v>
      </c>
      <c r="C42" s="8"/>
      <c r="D42" s="6"/>
      <c r="E42" s="6"/>
      <c r="F42" s="6"/>
      <c r="G42" s="6"/>
      <c r="H42" s="6"/>
      <c r="I42" s="6"/>
      <c r="J42" s="6"/>
      <c r="K42" s="6"/>
    </row>
    <row r="43" spans="1:11">
      <c r="A43" s="306">
        <f t="shared" si="5"/>
        <v>9.5000000000000029E-2</v>
      </c>
      <c r="B43" s="6">
        <f t="shared" si="3"/>
        <v>-3.6935889704212315</v>
      </c>
      <c r="C43" s="8"/>
      <c r="D43" s="6"/>
      <c r="E43" s="6"/>
      <c r="F43" s="6"/>
      <c r="G43" s="6"/>
      <c r="H43" s="6"/>
      <c r="I43" s="6"/>
      <c r="J43" s="6"/>
      <c r="K43" s="6"/>
    </row>
    <row r="44" spans="1:11">
      <c r="A44" s="306">
        <f t="shared" si="5"/>
        <v>9.7000000000000031E-2</v>
      </c>
      <c r="B44" s="6">
        <f t="shared" si="3"/>
        <v>-4.4256769948343191</v>
      </c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306">
        <f t="shared" si="5"/>
        <v>9.9000000000000032E-2</v>
      </c>
      <c r="B45" s="6">
        <f t="shared" si="3"/>
        <v>-5.150169228439438</v>
      </c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306">
        <f t="shared" si="5"/>
        <v>0.10100000000000003</v>
      </c>
      <c r="B46" s="6">
        <f t="shared" si="3"/>
        <v>-5.867159632236806</v>
      </c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    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B3" sqref="B3"/>
    </sheetView>
  </sheetViews>
  <sheetFormatPr baseColWidth="10" defaultRowHeight="12.75"/>
  <cols>
    <col min="1" max="1" width="22.5703125" customWidth="1"/>
    <col min="2" max="2" width="10.85546875" customWidth="1"/>
    <col min="3" max="3" width="11.85546875" customWidth="1"/>
  </cols>
  <sheetData>
    <row r="1" spans="1:5">
      <c r="A1" s="14" t="s">
        <v>50</v>
      </c>
      <c r="B1" s="6"/>
      <c r="C1" s="6"/>
      <c r="D1" s="6"/>
      <c r="E1" s="6"/>
    </row>
    <row r="2" spans="1:5">
      <c r="A2" s="6"/>
      <c r="B2" s="6"/>
      <c r="C2" s="6"/>
      <c r="D2" s="6"/>
      <c r="E2" s="6"/>
    </row>
    <row r="3" spans="1:5">
      <c r="A3" s="6" t="s">
        <v>51</v>
      </c>
      <c r="B3" s="12">
        <v>0.06</v>
      </c>
      <c r="C3" s="6"/>
      <c r="D3" s="6"/>
      <c r="E3" s="6"/>
    </row>
    <row r="4" spans="1:5">
      <c r="A4" s="6" t="s">
        <v>52</v>
      </c>
      <c r="B4" s="51">
        <v>2</v>
      </c>
      <c r="C4" s="6"/>
      <c r="D4" s="6"/>
      <c r="E4" s="6"/>
    </row>
    <row r="5" spans="1:5">
      <c r="A5" s="6" t="s">
        <v>36</v>
      </c>
      <c r="B5" s="28">
        <v>10</v>
      </c>
      <c r="C5" s="6" t="s">
        <v>53</v>
      </c>
      <c r="D5" s="6"/>
      <c r="E5" s="6"/>
    </row>
    <row r="6" spans="1:5">
      <c r="A6" s="6" t="s">
        <v>54</v>
      </c>
      <c r="B6" s="10">
        <v>103</v>
      </c>
      <c r="C6" s="6" t="s">
        <v>55</v>
      </c>
      <c r="D6" s="6"/>
      <c r="E6" s="6"/>
    </row>
    <row r="7" spans="1:5">
      <c r="A7" s="6"/>
      <c r="B7" s="6"/>
      <c r="C7" s="6"/>
      <c r="D7" s="6"/>
      <c r="E7" s="6"/>
    </row>
    <row r="8" spans="1:5">
      <c r="A8" s="6" t="s">
        <v>40</v>
      </c>
      <c r="B8" s="170">
        <v>0</v>
      </c>
      <c r="C8" s="6" t="s">
        <v>56</v>
      </c>
      <c r="D8" s="6"/>
      <c r="E8" s="6"/>
    </row>
    <row r="9" spans="1:5">
      <c r="A9" s="6" t="s">
        <v>25</v>
      </c>
      <c r="B9" s="171">
        <v>6.5000000000000002E-2</v>
      </c>
      <c r="C9" s="6" t="s">
        <v>57</v>
      </c>
      <c r="D9" s="6"/>
      <c r="E9" s="6"/>
    </row>
    <row r="10" spans="1:5">
      <c r="A10" s="6"/>
      <c r="B10" s="8"/>
      <c r="C10" s="6" t="s">
        <v>58</v>
      </c>
      <c r="D10" s="6"/>
      <c r="E10" s="6"/>
    </row>
    <row r="11" spans="1:5">
      <c r="A11" s="6" t="s">
        <v>41</v>
      </c>
      <c r="B11" s="8"/>
      <c r="C11" s="6"/>
      <c r="D11" s="6"/>
      <c r="E11" s="6"/>
    </row>
    <row r="12" spans="1:5">
      <c r="A12" s="6" t="s">
        <v>40</v>
      </c>
      <c r="B12" s="169">
        <f>IF(B8=0,$B$3*100*(1+($B$4-1)*B9/$B$4/2)*(1-(1+B9)^(-$B$5))/B9+($B$6*(1+B9)^(-$B$5)),B8)</f>
        <v>98.704673941900239</v>
      </c>
      <c r="C12" s="6"/>
      <c r="D12" s="6"/>
      <c r="E12" s="6"/>
    </row>
    <row r="13" spans="1:5">
      <c r="A13" s="6" t="s">
        <v>25</v>
      </c>
      <c r="B13" s="113">
        <f>IF(B9=0,B33,B9)</f>
        <v>6.5000000000000002E-2</v>
      </c>
      <c r="C13" s="6"/>
      <c r="D13" s="6"/>
      <c r="E13" s="6"/>
    </row>
    <row r="14" spans="1:5">
      <c r="A14" s="6"/>
      <c r="B14" s="113"/>
      <c r="C14" s="6"/>
      <c r="D14" s="6"/>
      <c r="E14" s="6"/>
    </row>
    <row r="16" spans="1:5" ht="19.5" customHeight="1"/>
    <row r="21" spans="1:3">
      <c r="B21" s="1"/>
    </row>
    <row r="22" spans="1:3">
      <c r="A22" t="s">
        <v>59</v>
      </c>
    </row>
    <row r="23" spans="1:3" ht="15.75">
      <c r="A23" s="166" t="s">
        <v>37</v>
      </c>
      <c r="B23" s="166" t="s">
        <v>60</v>
      </c>
      <c r="C23" s="166" t="s">
        <v>61</v>
      </c>
    </row>
    <row r="24" spans="1:3">
      <c r="A24" s="3">
        <v>1</v>
      </c>
      <c r="B24" s="167">
        <f>B3</f>
        <v>0.06</v>
      </c>
      <c r="C24" s="168">
        <f t="shared" ref="C24:C33" si="0">$B$3*100*(1+($B$4-1)*B24/($B$4*2))*(1-(1+B24)^(-$B$5))/B24+($B$6*(1+B24)^(-$B$5))</f>
        <v>102.33759216537268</v>
      </c>
    </row>
    <row r="25" spans="1:3">
      <c r="A25" s="3">
        <v>2</v>
      </c>
      <c r="B25" s="167">
        <f>B24+(B6-B8)/B5/100+0.005</f>
        <v>0.16800000000000001</v>
      </c>
      <c r="C25" s="168">
        <f t="shared" si="0"/>
        <v>51.136334995931037</v>
      </c>
    </row>
    <row r="26" spans="1:3">
      <c r="A26" s="3">
        <v>3</v>
      </c>
      <c r="B26" s="167">
        <f t="shared" ref="B26:B33" si="1">IF(ABS(C24-C25)&lt;0.0000001,B25,B25+(B24-B25)*(C25-$B$12)/(C25-C24))</f>
        <v>6.7662998719671921E-2</v>
      </c>
      <c r="C26" s="168">
        <f t="shared" si="0"/>
        <v>96.838583746877902</v>
      </c>
    </row>
    <row r="27" spans="1:3">
      <c r="A27" s="3">
        <v>4</v>
      </c>
      <c r="B27" s="167">
        <f t="shared" si="1"/>
        <v>6.3566091031222904E-2</v>
      </c>
      <c r="C27" s="168">
        <f t="shared" si="0"/>
        <v>99.72903478118171</v>
      </c>
    </row>
    <row r="28" spans="1:3">
      <c r="A28" s="3">
        <v>5</v>
      </c>
      <c r="B28" s="167">
        <f t="shared" si="1"/>
        <v>6.5018013844787934E-2</v>
      </c>
      <c r="C28" s="168">
        <f t="shared" si="0"/>
        <v>98.691893026020139</v>
      </c>
    </row>
    <row r="29" spans="1:3">
      <c r="A29" s="3">
        <v>6</v>
      </c>
      <c r="B29" s="167">
        <f t="shared" si="1"/>
        <v>6.500012149472853E-2</v>
      </c>
      <c r="C29" s="168">
        <f t="shared" si="0"/>
        <v>98.704587733496794</v>
      </c>
    </row>
    <row r="30" spans="1:3">
      <c r="A30" s="3">
        <v>7</v>
      </c>
      <c r="B30" s="167">
        <f t="shared" si="1"/>
        <v>6.4999999989689097E-2</v>
      </c>
      <c r="C30" s="168">
        <f t="shared" si="0"/>
        <v>98.704673949216499</v>
      </c>
    </row>
    <row r="31" spans="1:3">
      <c r="A31" s="3">
        <v>8</v>
      </c>
      <c r="B31" s="167">
        <f t="shared" si="1"/>
        <v>6.5000000000000002E-2</v>
      </c>
      <c r="C31" s="168">
        <f t="shared" si="0"/>
        <v>98.704673941900239</v>
      </c>
    </row>
    <row r="32" spans="1:3">
      <c r="A32" s="3">
        <v>9</v>
      </c>
      <c r="B32" s="167">
        <f t="shared" si="1"/>
        <v>6.5000000000000002E-2</v>
      </c>
      <c r="C32" s="168">
        <f t="shared" si="0"/>
        <v>98.704673941900239</v>
      </c>
    </row>
    <row r="33" spans="1:3">
      <c r="A33" s="3">
        <v>10</v>
      </c>
      <c r="B33" s="167">
        <f t="shared" si="1"/>
        <v>6.5000000000000002E-2</v>
      </c>
      <c r="C33" s="168">
        <f t="shared" si="0"/>
        <v>98.704673941900239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    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2" sqref="B2"/>
    </sheetView>
  </sheetViews>
  <sheetFormatPr baseColWidth="10" defaultRowHeight="12.75"/>
  <cols>
    <col min="1" max="1" width="24.5703125" customWidth="1"/>
    <col min="2" max="2" width="13.85546875" customWidth="1"/>
    <col min="3" max="3" width="10.7109375" customWidth="1"/>
    <col min="4" max="4" width="10.42578125" customWidth="1"/>
    <col min="5" max="5" width="10.85546875" customWidth="1"/>
    <col min="6" max="6" width="9.42578125" style="28" customWidth="1"/>
  </cols>
  <sheetData>
    <row r="1" spans="1:7">
      <c r="A1" s="14" t="s">
        <v>62</v>
      </c>
      <c r="B1" s="6"/>
      <c r="C1" s="6"/>
      <c r="D1" s="6"/>
      <c r="E1" s="6"/>
      <c r="F1" s="6"/>
      <c r="G1" s="6"/>
    </row>
    <row r="2" spans="1:7">
      <c r="A2" s="5" t="s">
        <v>63</v>
      </c>
      <c r="B2" s="120">
        <v>100</v>
      </c>
      <c r="C2" s="6"/>
      <c r="D2" s="6"/>
      <c r="E2" s="6"/>
      <c r="F2" s="6"/>
      <c r="G2" s="6"/>
    </row>
    <row r="3" spans="1:7">
      <c r="A3" s="5" t="s">
        <v>64</v>
      </c>
      <c r="B3" s="119">
        <v>0.05</v>
      </c>
      <c r="C3" s="6"/>
      <c r="D3" s="6"/>
      <c r="E3" s="6"/>
      <c r="F3" s="6"/>
      <c r="G3" s="6"/>
    </row>
    <row r="4" spans="1:7">
      <c r="A4" s="5" t="s">
        <v>65</v>
      </c>
      <c r="B4" s="172">
        <v>97</v>
      </c>
      <c r="C4" s="6"/>
      <c r="D4" s="6"/>
      <c r="E4" s="6"/>
      <c r="F4" s="6"/>
      <c r="G4" s="6"/>
    </row>
    <row r="5" spans="1:7">
      <c r="A5" s="5" t="s">
        <v>66</v>
      </c>
      <c r="B5" s="119">
        <v>0</v>
      </c>
      <c r="C5" s="6"/>
      <c r="D5" s="6"/>
      <c r="E5" s="6"/>
      <c r="F5" s="6"/>
      <c r="G5" s="6"/>
    </row>
    <row r="6" spans="1:7">
      <c r="A6" s="5" t="s">
        <v>67</v>
      </c>
      <c r="B6" s="121">
        <v>36620</v>
      </c>
      <c r="C6" s="6"/>
      <c r="D6" s="6"/>
      <c r="E6" s="6"/>
      <c r="F6" s="6"/>
      <c r="G6" s="6"/>
    </row>
    <row r="7" spans="1:7" ht="12.75" customHeight="1">
      <c r="A7" s="5" t="s">
        <v>68</v>
      </c>
      <c r="B7" s="123">
        <v>10</v>
      </c>
      <c r="C7" s="6" t="s">
        <v>69</v>
      </c>
      <c r="D7" s="6"/>
      <c r="E7" s="6"/>
      <c r="F7" s="6"/>
      <c r="G7" s="6"/>
    </row>
    <row r="8" spans="1:7" ht="11.25" customHeight="1">
      <c r="A8" s="6"/>
      <c r="B8" s="6"/>
      <c r="C8" s="6"/>
      <c r="D8" s="6"/>
      <c r="E8" s="6"/>
      <c r="F8" s="6"/>
      <c r="G8" s="6"/>
    </row>
    <row r="9" spans="1:7">
      <c r="A9" s="5" t="s">
        <v>40</v>
      </c>
      <c r="B9" s="43">
        <v>96.8</v>
      </c>
      <c r="C9" s="6"/>
      <c r="D9" s="6"/>
      <c r="E9" s="6"/>
      <c r="F9" s="6"/>
      <c r="G9" s="6"/>
    </row>
    <row r="10" spans="1:7">
      <c r="A10" s="5" t="s">
        <v>70</v>
      </c>
      <c r="B10" s="121">
        <v>36656</v>
      </c>
      <c r="C10" s="6" t="s">
        <v>71</v>
      </c>
      <c r="D10" s="6"/>
      <c r="E10" s="6"/>
      <c r="F10" s="6"/>
      <c r="G10" s="6"/>
    </row>
    <row r="11" spans="1:7">
      <c r="A11" s="6"/>
      <c r="B11" s="6"/>
      <c r="C11" s="6"/>
      <c r="D11" s="6"/>
      <c r="E11" s="6"/>
      <c r="F11" s="6"/>
      <c r="G11" s="6"/>
    </row>
    <row r="12" spans="1:7">
      <c r="A12" s="14" t="s">
        <v>41</v>
      </c>
      <c r="B12" s="134"/>
      <c r="C12" s="6"/>
      <c r="D12" s="6"/>
      <c r="E12" s="6"/>
      <c r="F12" s="6"/>
      <c r="G12" s="6"/>
    </row>
    <row r="13" spans="1:7">
      <c r="A13" s="15" t="s">
        <v>72</v>
      </c>
      <c r="B13" s="135">
        <f>B10-B6</f>
        <v>36</v>
      </c>
      <c r="C13" s="220" t="s">
        <v>73</v>
      </c>
      <c r="D13" s="58"/>
      <c r="E13" s="132" t="s">
        <v>25</v>
      </c>
      <c r="F13" s="133" t="s">
        <v>25</v>
      </c>
      <c r="G13" s="6"/>
    </row>
    <row r="14" spans="1:7">
      <c r="A14" s="18" t="s">
        <v>74</v>
      </c>
      <c r="B14" s="240">
        <f>DATE(YEAR(B6)+1,MONTH(B6),DAY(B6))-DATE(YEAR(B6),MONTH(B6),DAY(B6))</f>
        <v>365</v>
      </c>
      <c r="C14" s="237" t="s">
        <v>75</v>
      </c>
      <c r="D14" s="238" t="s">
        <v>76</v>
      </c>
      <c r="E14" s="62" t="s">
        <v>77</v>
      </c>
      <c r="F14" s="126" t="s">
        <v>78</v>
      </c>
      <c r="G14" s="6"/>
    </row>
    <row r="15" spans="1:7">
      <c r="A15" s="16" t="s">
        <v>79</v>
      </c>
      <c r="B15" s="242">
        <f>B2*B9/100</f>
        <v>96.8</v>
      </c>
      <c r="C15" s="125">
        <f>B6</f>
        <v>36620</v>
      </c>
      <c r="D15" s="124">
        <f>B10</f>
        <v>36656</v>
      </c>
      <c r="E15" s="173">
        <f>(B17/B21)^(B14/B13)-1</f>
        <v>3.0729619779214845E-2</v>
      </c>
      <c r="F15" s="174">
        <f>(B17/B21-1)*B14/B13</f>
        <v>3.0312142038946957E-2</v>
      </c>
      <c r="G15" s="6"/>
    </row>
    <row r="16" spans="1:7">
      <c r="A16" s="18" t="s">
        <v>80</v>
      </c>
      <c r="B16" s="56">
        <f>B13/B14*$B$2*$B$3</f>
        <v>0.49315068493150688</v>
      </c>
      <c r="C16" s="127">
        <f>B10</f>
        <v>36656</v>
      </c>
      <c r="D16" s="130">
        <f>DATE(YEAR(B6)+B7,MONTH(B6),DAY(B6))</f>
        <v>40272</v>
      </c>
      <c r="E16" s="175">
        <f>C38</f>
        <v>5.4250783123894343E-2</v>
      </c>
      <c r="F16" s="176">
        <f>E38</f>
        <v>5.4234618406392938E-2</v>
      </c>
      <c r="G16" s="6"/>
    </row>
    <row r="17" spans="1:7">
      <c r="A17" s="54" t="s">
        <v>81</v>
      </c>
      <c r="B17" s="241">
        <f>ROUND(B15+B16,2)</f>
        <v>97.29</v>
      </c>
      <c r="C17" s="8"/>
      <c r="D17" s="8"/>
      <c r="E17" s="6"/>
      <c r="F17" s="6"/>
      <c r="G17" s="6"/>
    </row>
    <row r="18" spans="1:7">
      <c r="A18" s="128" t="s">
        <v>82</v>
      </c>
      <c r="B18" s="136"/>
      <c r="C18" s="9"/>
      <c r="D18" s="9"/>
      <c r="E18" s="6"/>
      <c r="F18" s="6"/>
      <c r="G18" s="6"/>
    </row>
    <row r="19" spans="1:7">
      <c r="A19" s="122">
        <f>B10</f>
        <v>36656</v>
      </c>
      <c r="B19" s="137"/>
      <c r="C19" s="9"/>
      <c r="D19" s="9"/>
      <c r="E19" s="6"/>
      <c r="F19" s="6"/>
      <c r="G19" s="6"/>
    </row>
    <row r="20" spans="1:7">
      <c r="A20" s="6"/>
      <c r="B20" s="134"/>
      <c r="C20" s="6"/>
      <c r="D20" s="6"/>
      <c r="E20" s="6"/>
      <c r="F20" s="6"/>
      <c r="G20" s="6"/>
    </row>
    <row r="21" spans="1:7">
      <c r="A21" s="54" t="s">
        <v>83</v>
      </c>
      <c r="B21" s="242">
        <f>B2*B4/100</f>
        <v>97</v>
      </c>
      <c r="C21" s="6"/>
      <c r="D21" s="6"/>
      <c r="E21" s="6"/>
      <c r="F21" s="6"/>
      <c r="G21" s="6"/>
    </row>
    <row r="22" spans="1:7">
      <c r="A22" s="122">
        <f>DATE(YEAR(B6),MONTH(B6),DAY(B6))</f>
        <v>36620</v>
      </c>
      <c r="B22" s="138"/>
      <c r="C22" s="6"/>
      <c r="D22" s="6"/>
      <c r="E22" s="6"/>
      <c r="F22" s="6"/>
      <c r="G22" s="6"/>
    </row>
    <row r="25" spans="1:7">
      <c r="D25" t="s">
        <v>84</v>
      </c>
      <c r="E25" t="s">
        <v>85</v>
      </c>
    </row>
    <row r="26" spans="1:7">
      <c r="A26" t="s">
        <v>86</v>
      </c>
      <c r="C26" s="101">
        <v>0.05</v>
      </c>
      <c r="D26">
        <f t="shared" ref="D26:D38" si="0">$B$17*(1+C26)^($B$7-1+($B$14-$B$13)/$B$14)-$B$2*(1+$B$5)-$B$3*$B$2*((1+C26)^$B$7-1)/C26</f>
        <v>-5.1750835454246271</v>
      </c>
      <c r="E26" s="101">
        <v>0.05</v>
      </c>
      <c r="F26" s="28">
        <f t="shared" ref="F26:F35" si="1">$B$17*(1+E26)^($B$7-1)*(1+E26*($B$14-$B$13)/$B$14)-$B$2*(1+$B$5)-$B$3*$B$2*((1+E26)^$B$7-1)/E26</f>
        <v>-5.1586104655219174</v>
      </c>
    </row>
    <row r="27" spans="1:7">
      <c r="C27" s="4">
        <v>0.04</v>
      </c>
      <c r="D27">
        <f t="shared" si="0"/>
        <v>-16.573584751402137</v>
      </c>
      <c r="E27" s="4">
        <v>0.04</v>
      </c>
      <c r="F27" s="28">
        <f t="shared" si="1"/>
        <v>-16.563877543229495</v>
      </c>
    </row>
    <row r="28" spans="1:7">
      <c r="C28" s="129">
        <f t="shared" ref="C28:C38" si="2">IF(ABS(D26-D27)&lt;0.0000001,C27,C27+(C26-C27)*(D27-$F$6)/(D27-D26))</f>
        <v>5.4540143876732457E-2</v>
      </c>
      <c r="D28">
        <f t="shared" si="0"/>
        <v>0.35970918198265167</v>
      </c>
      <c r="E28" s="129">
        <f t="shared" ref="E28:E38" si="3">IF(ABS(F26-F27)&lt;0.0000001,E27,E27+(E26-E27)*(F27-$F$6)/(F27-F26))</f>
        <v>5.45230071600908E-2</v>
      </c>
      <c r="F28" s="28">
        <f t="shared" si="1"/>
        <v>0.35870782721673322</v>
      </c>
    </row>
    <row r="29" spans="1:7">
      <c r="C29" s="129">
        <f t="shared" si="2"/>
        <v>5.4231271705707428E-2</v>
      </c>
      <c r="D29">
        <f t="shared" si="0"/>
        <v>-2.4220512355441315E-2</v>
      </c>
      <c r="E29" s="129">
        <f t="shared" si="3"/>
        <v>5.421516316172946E-2</v>
      </c>
      <c r="F29" s="28">
        <f t="shared" si="1"/>
        <v>-2.4164780766270155E-2</v>
      </c>
    </row>
    <row r="30" spans="1:7">
      <c r="C30" s="129">
        <f t="shared" si="2"/>
        <v>5.4250757154071773E-2</v>
      </c>
      <c r="D30">
        <f t="shared" si="0"/>
        <v>-3.2240548051731821E-5</v>
      </c>
      <c r="E30" s="129">
        <f t="shared" si="3"/>
        <v>5.4234592555672798E-2</v>
      </c>
      <c r="F30" s="28">
        <f t="shared" si="1"/>
        <v>-3.2111286614622259E-5</v>
      </c>
    </row>
    <row r="31" spans="1:7">
      <c r="C31" s="129">
        <f t="shared" si="2"/>
        <v>5.4250783126226346E-2</v>
      </c>
      <c r="D31">
        <f t="shared" si="0"/>
        <v>2.895092165999813E-9</v>
      </c>
      <c r="E31" s="129">
        <f t="shared" si="3"/>
        <v>5.4234618408711487E-2</v>
      </c>
      <c r="F31" s="28">
        <f t="shared" si="1"/>
        <v>2.8800570817111293E-9</v>
      </c>
    </row>
    <row r="32" spans="1:7">
      <c r="C32" s="129">
        <f t="shared" si="2"/>
        <v>5.4250783123894343E-2</v>
      </c>
      <c r="D32">
        <f t="shared" si="0"/>
        <v>0</v>
      </c>
      <c r="E32" s="129">
        <f t="shared" si="3"/>
        <v>5.4234618406392938E-2</v>
      </c>
      <c r="F32" s="28">
        <f t="shared" si="1"/>
        <v>0</v>
      </c>
    </row>
    <row r="33" spans="3:6">
      <c r="C33" s="129">
        <f t="shared" si="2"/>
        <v>5.4250783123894343E-2</v>
      </c>
      <c r="D33">
        <f t="shared" si="0"/>
        <v>0</v>
      </c>
      <c r="E33" s="129">
        <f t="shared" si="3"/>
        <v>5.4234618406392938E-2</v>
      </c>
      <c r="F33" s="28">
        <f t="shared" si="1"/>
        <v>0</v>
      </c>
    </row>
    <row r="34" spans="3:6">
      <c r="C34" s="129">
        <f t="shared" si="2"/>
        <v>5.4250783123894343E-2</v>
      </c>
      <c r="D34">
        <f t="shared" si="0"/>
        <v>0</v>
      </c>
      <c r="E34" s="129">
        <f t="shared" si="3"/>
        <v>5.4234618406392938E-2</v>
      </c>
      <c r="F34" s="28">
        <f t="shared" si="1"/>
        <v>0</v>
      </c>
    </row>
    <row r="35" spans="3:6">
      <c r="C35" s="129">
        <f t="shared" si="2"/>
        <v>5.4250783123894343E-2</v>
      </c>
      <c r="D35">
        <f t="shared" si="0"/>
        <v>0</v>
      </c>
      <c r="E35" s="129">
        <f t="shared" si="3"/>
        <v>5.4234618406392938E-2</v>
      </c>
      <c r="F35" s="28">
        <f t="shared" si="1"/>
        <v>0</v>
      </c>
    </row>
    <row r="36" spans="3:6">
      <c r="C36" s="129">
        <f t="shared" si="2"/>
        <v>5.4250783123894343E-2</v>
      </c>
      <c r="D36">
        <f t="shared" si="0"/>
        <v>0</v>
      </c>
      <c r="E36" s="129">
        <f t="shared" si="3"/>
        <v>5.4234618406392938E-2</v>
      </c>
      <c r="F36" s="239">
        <f>IF(ABS(G34-G35)&lt;0.0000001,F35,F35+(F34-F35)*(G35-$F$6)/(G35-G34))</f>
        <v>0</v>
      </c>
    </row>
    <row r="37" spans="3:6">
      <c r="C37" s="129">
        <f t="shared" si="2"/>
        <v>5.4250783123894343E-2</v>
      </c>
      <c r="D37">
        <f t="shared" si="0"/>
        <v>0</v>
      </c>
      <c r="E37" s="129">
        <f t="shared" si="3"/>
        <v>5.4234618406392938E-2</v>
      </c>
      <c r="F37" s="239">
        <f>IF(ABS(G35-G36)&lt;0.0000001,F36,F36+(F35-F36)*(G36-$F$6)/(G36-G35))</f>
        <v>0</v>
      </c>
    </row>
    <row r="38" spans="3:6">
      <c r="C38" s="129">
        <f t="shared" si="2"/>
        <v>5.4250783123894343E-2</v>
      </c>
      <c r="D38">
        <f t="shared" si="0"/>
        <v>0</v>
      </c>
      <c r="E38" s="129">
        <f t="shared" si="3"/>
        <v>5.4234618406392938E-2</v>
      </c>
      <c r="F38" s="239">
        <f>IF(ABS(G36-G37)&lt;0.0000001,F37,F37+(F36-F37)*(G37-$F$6)/(G37-G36))</f>
        <v>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pane ySplit="10" topLeftCell="A11" activePane="bottomLeft" state="frozen"/>
      <selection activeCell="B1" sqref="B1"/>
      <selection pane="bottomLeft" activeCell="D2" sqref="D2"/>
    </sheetView>
  </sheetViews>
  <sheetFormatPr baseColWidth="10" defaultRowHeight="12.75"/>
  <cols>
    <col min="1" max="1" width="5.85546875" style="6" customWidth="1"/>
    <col min="2" max="3" width="11.42578125" style="6"/>
    <col min="4" max="4" width="12.7109375" style="6" customWidth="1"/>
    <col min="5" max="5" width="11.42578125" style="6"/>
    <col min="6" max="6" width="11.85546875" style="6" customWidth="1"/>
    <col min="7" max="7" width="11.42578125" style="6"/>
  </cols>
  <sheetData>
    <row r="1" spans="1:6" ht="15.75">
      <c r="A1" s="44" t="s">
        <v>87</v>
      </c>
      <c r="B1" s="44"/>
      <c r="C1" s="44"/>
      <c r="D1" s="44"/>
    </row>
    <row r="2" spans="1:6">
      <c r="B2" s="59" t="s">
        <v>88</v>
      </c>
      <c r="C2" s="106"/>
      <c r="D2" s="108">
        <v>4800</v>
      </c>
    </row>
    <row r="3" spans="1:6">
      <c r="B3" s="59" t="s">
        <v>51</v>
      </c>
      <c r="C3" s="106"/>
      <c r="D3" s="247">
        <v>0.12</v>
      </c>
    </row>
    <row r="4" spans="1:6">
      <c r="B4" s="59" t="s">
        <v>24</v>
      </c>
      <c r="C4" s="106"/>
      <c r="D4" s="109">
        <v>4</v>
      </c>
      <c r="E4" s="6" t="s">
        <v>89</v>
      </c>
    </row>
    <row r="7" spans="1:6">
      <c r="A7" s="14" t="s">
        <v>41</v>
      </c>
      <c r="D7" s="107"/>
    </row>
    <row r="8" spans="1:6">
      <c r="B8" s="6" t="s">
        <v>90</v>
      </c>
      <c r="D8" s="61">
        <f>D2/D4</f>
        <v>1200</v>
      </c>
    </row>
    <row r="9" spans="1:6">
      <c r="A9" s="9"/>
      <c r="B9" s="9" t="s">
        <v>91</v>
      </c>
      <c r="C9" s="9"/>
      <c r="D9" s="9"/>
      <c r="E9" s="9"/>
      <c r="F9" s="9"/>
    </row>
    <row r="10" spans="1:6">
      <c r="A10" s="9" t="s">
        <v>2</v>
      </c>
      <c r="B10" s="49" t="s">
        <v>92</v>
      </c>
      <c r="C10" s="9" t="s">
        <v>4</v>
      </c>
      <c r="D10" s="9" t="s">
        <v>5</v>
      </c>
      <c r="E10" s="9" t="s">
        <v>33</v>
      </c>
      <c r="F10" s="9"/>
    </row>
    <row r="11" spans="1:6">
      <c r="A11" s="6">
        <v>1</v>
      </c>
      <c r="B11" s="8">
        <f>D2</f>
        <v>4800</v>
      </c>
      <c r="C11" s="8">
        <f t="shared" ref="C11:C28" si="0">IF(OR(B11="",B11=0),"",B11*p0)</f>
        <v>576</v>
      </c>
      <c r="D11" s="8">
        <f t="shared" ref="D11:D28" si="1">IF(OR(B11="",B11=0),"",IF(B11&lt;T,B11,T))</f>
        <v>1200</v>
      </c>
      <c r="E11" s="8">
        <f t="shared" ref="E11:E28" si="2">IF(OR(B11="",B11=0),"",D11+C11)</f>
        <v>1776</v>
      </c>
    </row>
    <row r="12" spans="1:6">
      <c r="A12" s="6">
        <f t="shared" ref="A12:A28" si="3">IF(OR(B11=0,B11=""),"",A11+1)</f>
        <v>2</v>
      </c>
      <c r="B12" s="8">
        <f t="shared" ref="B12:B28" si="4">IF(OR(B11="",B11=0),"",IF(AND(B11-D11=0,E11=0),"",B11-D11))</f>
        <v>3600</v>
      </c>
      <c r="C12" s="8">
        <f t="shared" si="0"/>
        <v>432</v>
      </c>
      <c r="D12" s="8">
        <f t="shared" si="1"/>
        <v>1200</v>
      </c>
      <c r="E12" s="8">
        <f t="shared" si="2"/>
        <v>1632</v>
      </c>
    </row>
    <row r="13" spans="1:6">
      <c r="A13" s="6">
        <f t="shared" si="3"/>
        <v>3</v>
      </c>
      <c r="B13" s="8">
        <f t="shared" si="4"/>
        <v>2400</v>
      </c>
      <c r="C13" s="8">
        <f t="shared" si="0"/>
        <v>288</v>
      </c>
      <c r="D13" s="8">
        <f t="shared" si="1"/>
        <v>1200</v>
      </c>
      <c r="E13" s="8">
        <f t="shared" si="2"/>
        <v>1488</v>
      </c>
    </row>
    <row r="14" spans="1:6">
      <c r="A14" s="6">
        <f t="shared" si="3"/>
        <v>4</v>
      </c>
      <c r="B14" s="8">
        <f t="shared" si="4"/>
        <v>1200</v>
      </c>
      <c r="C14" s="8">
        <f t="shared" si="0"/>
        <v>144</v>
      </c>
      <c r="D14" s="8">
        <f t="shared" si="1"/>
        <v>1200</v>
      </c>
      <c r="E14" s="8">
        <f t="shared" si="2"/>
        <v>1344</v>
      </c>
    </row>
    <row r="15" spans="1:6">
      <c r="A15" s="6">
        <f t="shared" si="3"/>
        <v>5</v>
      </c>
      <c r="B15" s="8">
        <f t="shared" si="4"/>
        <v>0</v>
      </c>
      <c r="C15" s="8" t="str">
        <f t="shared" si="0"/>
        <v/>
      </c>
      <c r="D15" s="8" t="str">
        <f t="shared" si="1"/>
        <v/>
      </c>
      <c r="E15" s="8" t="str">
        <f t="shared" si="2"/>
        <v/>
      </c>
    </row>
    <row r="16" spans="1:6">
      <c r="A16" s="6" t="str">
        <f t="shared" si="3"/>
        <v/>
      </c>
      <c r="B16" s="8" t="str">
        <f t="shared" si="4"/>
        <v/>
      </c>
      <c r="C16" s="8" t="str">
        <f t="shared" si="0"/>
        <v/>
      </c>
      <c r="D16" s="8" t="str">
        <f t="shared" si="1"/>
        <v/>
      </c>
      <c r="E16" s="8" t="str">
        <f t="shared" si="2"/>
        <v/>
      </c>
    </row>
    <row r="17" spans="1:5">
      <c r="A17" s="6" t="str">
        <f t="shared" si="3"/>
        <v/>
      </c>
      <c r="B17" s="8" t="str">
        <f t="shared" si="4"/>
        <v/>
      </c>
      <c r="C17" s="8" t="str">
        <f t="shared" si="0"/>
        <v/>
      </c>
      <c r="D17" s="8" t="str">
        <f t="shared" si="1"/>
        <v/>
      </c>
      <c r="E17" s="8" t="str">
        <f t="shared" si="2"/>
        <v/>
      </c>
    </row>
    <row r="18" spans="1:5">
      <c r="A18" s="6" t="str">
        <f t="shared" si="3"/>
        <v/>
      </c>
      <c r="B18" s="8" t="str">
        <f t="shared" si="4"/>
        <v/>
      </c>
      <c r="C18" s="8" t="str">
        <f t="shared" si="0"/>
        <v/>
      </c>
      <c r="D18" s="8" t="str">
        <f t="shared" si="1"/>
        <v/>
      </c>
      <c r="E18" s="8" t="str">
        <f t="shared" si="2"/>
        <v/>
      </c>
    </row>
    <row r="19" spans="1:5">
      <c r="A19" s="6" t="str">
        <f t="shared" si="3"/>
        <v/>
      </c>
      <c r="B19" s="8" t="str">
        <f t="shared" si="4"/>
        <v/>
      </c>
      <c r="C19" s="8" t="str">
        <f t="shared" si="0"/>
        <v/>
      </c>
      <c r="D19" s="8" t="str">
        <f t="shared" si="1"/>
        <v/>
      </c>
      <c r="E19" s="8" t="str">
        <f t="shared" si="2"/>
        <v/>
      </c>
    </row>
    <row r="20" spans="1:5">
      <c r="A20" s="6" t="str">
        <f t="shared" si="3"/>
        <v/>
      </c>
      <c r="B20" s="8" t="str">
        <f t="shared" si="4"/>
        <v/>
      </c>
      <c r="C20" s="8" t="str">
        <f t="shared" si="0"/>
        <v/>
      </c>
      <c r="D20" s="8" t="str">
        <f t="shared" si="1"/>
        <v/>
      </c>
      <c r="E20" s="8" t="str">
        <f t="shared" si="2"/>
        <v/>
      </c>
    </row>
    <row r="21" spans="1:5">
      <c r="A21" s="6" t="str">
        <f t="shared" si="3"/>
        <v/>
      </c>
      <c r="B21" s="8" t="str">
        <f t="shared" si="4"/>
        <v/>
      </c>
      <c r="C21" s="8" t="str">
        <f t="shared" si="0"/>
        <v/>
      </c>
      <c r="D21" s="8" t="str">
        <f t="shared" si="1"/>
        <v/>
      </c>
      <c r="E21" s="8" t="str">
        <f t="shared" si="2"/>
        <v/>
      </c>
    </row>
    <row r="22" spans="1:5">
      <c r="A22" s="6" t="str">
        <f t="shared" si="3"/>
        <v/>
      </c>
      <c r="B22" s="8" t="str">
        <f t="shared" si="4"/>
        <v/>
      </c>
      <c r="C22" s="8" t="str">
        <f t="shared" si="0"/>
        <v/>
      </c>
      <c r="D22" s="8" t="str">
        <f t="shared" si="1"/>
        <v/>
      </c>
      <c r="E22" s="8" t="str">
        <f t="shared" si="2"/>
        <v/>
      </c>
    </row>
    <row r="23" spans="1:5">
      <c r="A23" s="6" t="str">
        <f t="shared" si="3"/>
        <v/>
      </c>
      <c r="B23" s="8" t="str">
        <f t="shared" si="4"/>
        <v/>
      </c>
      <c r="C23" s="8" t="str">
        <f t="shared" si="0"/>
        <v/>
      </c>
      <c r="D23" s="8" t="str">
        <f t="shared" si="1"/>
        <v/>
      </c>
      <c r="E23" s="8" t="str">
        <f t="shared" si="2"/>
        <v/>
      </c>
    </row>
    <row r="24" spans="1:5">
      <c r="A24" s="6" t="str">
        <f t="shared" si="3"/>
        <v/>
      </c>
      <c r="B24" s="8" t="str">
        <f t="shared" si="4"/>
        <v/>
      </c>
      <c r="C24" s="8" t="str">
        <f t="shared" si="0"/>
        <v/>
      </c>
      <c r="D24" s="8" t="str">
        <f t="shared" si="1"/>
        <v/>
      </c>
      <c r="E24" s="8" t="str">
        <f t="shared" si="2"/>
        <v/>
      </c>
    </row>
    <row r="25" spans="1:5">
      <c r="A25" s="6" t="str">
        <f t="shared" si="3"/>
        <v/>
      </c>
      <c r="B25" s="8" t="str">
        <f t="shared" si="4"/>
        <v/>
      </c>
      <c r="C25" s="8" t="str">
        <f t="shared" si="0"/>
        <v/>
      </c>
      <c r="D25" s="8" t="str">
        <f t="shared" si="1"/>
        <v/>
      </c>
      <c r="E25" s="8" t="str">
        <f t="shared" si="2"/>
        <v/>
      </c>
    </row>
    <row r="26" spans="1:5">
      <c r="A26" s="6" t="str">
        <f t="shared" si="3"/>
        <v/>
      </c>
      <c r="B26" s="8" t="str">
        <f t="shared" si="4"/>
        <v/>
      </c>
      <c r="C26" s="8" t="str">
        <f t="shared" si="0"/>
        <v/>
      </c>
      <c r="D26" s="8" t="str">
        <f t="shared" si="1"/>
        <v/>
      </c>
      <c r="E26" s="8" t="str">
        <f t="shared" si="2"/>
        <v/>
      </c>
    </row>
    <row r="27" spans="1:5">
      <c r="A27" s="6" t="str">
        <f t="shared" si="3"/>
        <v/>
      </c>
      <c r="B27" s="8" t="str">
        <f t="shared" si="4"/>
        <v/>
      </c>
      <c r="C27" s="8" t="str">
        <f t="shared" si="0"/>
        <v/>
      </c>
      <c r="D27" s="8" t="str">
        <f t="shared" si="1"/>
        <v/>
      </c>
      <c r="E27" s="8" t="str">
        <f t="shared" si="2"/>
        <v/>
      </c>
    </row>
    <row r="28" spans="1:5">
      <c r="A28" s="6" t="str">
        <f t="shared" si="3"/>
        <v/>
      </c>
      <c r="B28" s="8" t="str">
        <f t="shared" si="4"/>
        <v/>
      </c>
      <c r="C28" s="8" t="str">
        <f t="shared" si="0"/>
        <v/>
      </c>
      <c r="D28" s="8" t="str">
        <f t="shared" si="1"/>
        <v/>
      </c>
      <c r="E28" s="8" t="str">
        <f t="shared" si="2"/>
        <v/>
      </c>
    </row>
  </sheetData>
  <phoneticPr fontId="0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46</vt:i4>
      </vt:variant>
      <vt:variant>
        <vt:lpstr>Benannte Bereiche</vt:lpstr>
      </vt:variant>
      <vt:variant>
        <vt:i4>34</vt:i4>
      </vt:variant>
    </vt:vector>
  </HeadingPairs>
  <TitlesOfParts>
    <vt:vector size="80" baseType="lpstr">
      <vt:lpstr>Übersicht</vt:lpstr>
      <vt:lpstr>Beisp. 6.1.1</vt:lpstr>
      <vt:lpstr>Beisp. 6.1.2</vt:lpstr>
      <vt:lpstr>Beisp. 6.2.1 - Beisp. 6.2.3</vt:lpstr>
      <vt:lpstr>Beisp. 6.3.1</vt:lpstr>
      <vt:lpstr>Beisp. 6.3.2</vt:lpstr>
      <vt:lpstr>Beisp. 6.3.3</vt:lpstr>
      <vt:lpstr>Beisp. 6.3.4</vt:lpstr>
      <vt:lpstr>Beisp. 6.4.1 u. Aufg. 6.2</vt:lpstr>
      <vt:lpstr>Beisp. 6.4.2</vt:lpstr>
      <vt:lpstr>Beisp. 6.5.1</vt:lpstr>
      <vt:lpstr>Beisp. 6.5.2</vt:lpstr>
      <vt:lpstr>Beisp. 6.5.3a und b</vt:lpstr>
      <vt:lpstr>Beisp. 6.5.4 u. Abb. 6.5.3</vt:lpstr>
      <vt:lpstr>Beisp. 6.5.3c</vt:lpstr>
      <vt:lpstr>Beisp. 6.5.3d</vt:lpstr>
      <vt:lpstr>Beisp. 6.5.3 Zusatz</vt:lpstr>
      <vt:lpstr>Beisp. 6.5.5 u. Aufg. 6.6</vt:lpstr>
      <vt:lpstr>Beisp. 6.5.5b</vt:lpstr>
      <vt:lpstr>Beisp. 6.6.1</vt:lpstr>
      <vt:lpstr>Beisp. 6.6.2</vt:lpstr>
      <vt:lpstr>Beisp. 6.6.3</vt:lpstr>
      <vt:lpstr>Beisp. 6.6.4</vt:lpstr>
      <vt:lpstr>Beisp. 6.6.4 PAngV 1985 alt</vt:lpstr>
      <vt:lpstr>Beisp. 6.6.5</vt:lpstr>
      <vt:lpstr>Beisp. 6.6.6</vt:lpstr>
      <vt:lpstr>Beisp. 6.7.1</vt:lpstr>
      <vt:lpstr>Beisp. 6.7.2</vt:lpstr>
      <vt:lpstr>Beisp. 6.8.1</vt:lpstr>
      <vt:lpstr>Beisp. 6.8.2</vt:lpstr>
      <vt:lpstr>Beisp. 6.9.1</vt:lpstr>
      <vt:lpstr>Beisp. 6.9.2</vt:lpstr>
      <vt:lpstr>Beisp. 6.9.3</vt:lpstr>
      <vt:lpstr>Aufg. 6.2 - 6.3</vt:lpstr>
      <vt:lpstr>Aufg. 6.4</vt:lpstr>
      <vt:lpstr>Aufg. 6.5 - Aufg. 6.7</vt:lpstr>
      <vt:lpstr>Aufg. 6.8</vt:lpstr>
      <vt:lpstr>Aufg. 6.9</vt:lpstr>
      <vt:lpstr>Aufg. 6.10 - Aufg. 6.14</vt:lpstr>
      <vt:lpstr>Aufg. 6.15</vt:lpstr>
      <vt:lpstr>Aufg. 6.16</vt:lpstr>
      <vt:lpstr>Aufg. 6.17</vt:lpstr>
      <vt:lpstr>Aufg. 6.17b</vt:lpstr>
      <vt:lpstr>Aufg. 6.18</vt:lpstr>
      <vt:lpstr>Aufg. 6.20</vt:lpstr>
      <vt:lpstr>Anleihekauf</vt:lpstr>
      <vt:lpstr>'Beisp. 6.5.1'!A</vt:lpstr>
      <vt:lpstr>'Beisp. 6.5.2'!A</vt:lpstr>
      <vt:lpstr>'Beisp. 6.5.3 Zusatz'!A</vt:lpstr>
      <vt:lpstr>'Beisp. 6.5.3a und b'!A</vt:lpstr>
      <vt:lpstr>'Beisp. 6.5.3c'!A</vt:lpstr>
      <vt:lpstr>'Beisp. 6.5.3d'!A</vt:lpstr>
      <vt:lpstr>'Beisp. 6.5.3c'!A_jährlich</vt:lpstr>
      <vt:lpstr>'Beisp. 6.5.3d'!A_jährlich</vt:lpstr>
      <vt:lpstr>'Beisp. 6.5.1'!Bereich</vt:lpstr>
      <vt:lpstr>'Beisp. 6.5.2'!Bereich</vt:lpstr>
      <vt:lpstr>'Beisp. 6.5.3 Zusatz'!Bereich</vt:lpstr>
      <vt:lpstr>'Beisp. 6.5.3a und b'!Bereich</vt:lpstr>
      <vt:lpstr>'Beisp. 6.5.1'!Bereich1</vt:lpstr>
      <vt:lpstr>'Beisp. 6.5.2'!Bereich1</vt:lpstr>
      <vt:lpstr>'Beisp. 6.5.3 Zusatz'!Bereich1</vt:lpstr>
      <vt:lpstr>'Beisp. 6.5.3a und b'!Bereich1</vt:lpstr>
      <vt:lpstr>'Beisp. 6.5.5b'!Druckbereich</vt:lpstr>
      <vt:lpstr>'Aufg. 6.5 - Aufg. 6.7'!K</vt:lpstr>
      <vt:lpstr>'Beisp. 6.4.1 u. Aufg. 6.2'!K</vt:lpstr>
      <vt:lpstr>'Beisp. 6.5.1'!K</vt:lpstr>
      <vt:lpstr>'Beisp. 6.5.2'!K</vt:lpstr>
      <vt:lpstr>'Beisp. 6.5.3 Zusatz'!K</vt:lpstr>
      <vt:lpstr>'Beisp. 6.5.3a und b'!K</vt:lpstr>
      <vt:lpstr>'Beisp. 6.5.3c'!K</vt:lpstr>
      <vt:lpstr>'Beisp. 6.5.3d'!K</vt:lpstr>
      <vt:lpstr>'Beisp. 6.6.6'!K</vt:lpstr>
      <vt:lpstr>'Beisp. 6.4.1 u. Aufg. 6.2'!p0</vt:lpstr>
      <vt:lpstr>'Beisp. 6.5.1'!p0</vt:lpstr>
      <vt:lpstr>'Beisp. 6.5.2'!p0</vt:lpstr>
      <vt:lpstr>'Beisp. 6.5.3c'!p0</vt:lpstr>
      <vt:lpstr>'Beisp. 6.5.3d'!p0</vt:lpstr>
      <vt:lpstr>'Beisp. 6.5.3c'!p0_jährlich</vt:lpstr>
      <vt:lpstr>'Beisp. 6.5.3d'!p0_jährlich</vt:lpstr>
      <vt:lpstr>'Beisp. 6.4.1 u. Aufg. 6.2'!T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Praktische Finanzmathematik</dc:title>
  <dc:subject>Kapitel 6</dc:subject>
  <dc:creator>Pfeifer</dc:creator>
  <cp:lastModifiedBy>ap</cp:lastModifiedBy>
  <cp:lastPrinted>2006-03-13T06:28:09Z</cp:lastPrinted>
  <dcterms:created xsi:type="dcterms:W3CDTF">1999-09-11T12:25:51Z</dcterms:created>
  <dcterms:modified xsi:type="dcterms:W3CDTF">2022-06-29T08:38:18Z</dcterms:modified>
</cp:coreProperties>
</file>